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omments1.xml" ContentType="application/vnd.openxmlformats-officedocument.spreadsheetml.comments+xml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omments2.xml" ContentType="application/vnd.openxmlformats-officedocument.spreadsheetml.comments+xml"/>
  <Override PartName="/xl/customProperty12.bin" ContentType="application/vnd.openxmlformats-officedocument.spreadsheetml.customProperty"/>
  <Override PartName="/xl/comments3.xml" ContentType="application/vnd.openxmlformats-officedocument.spreadsheetml.comments+xml"/>
  <Override PartName="/xl/customProperty13.bin" ContentType="application/vnd.openxmlformats-officedocument.spreadsheetml.customProperty"/>
  <Override PartName="/xl/comments4.xml" ContentType="application/vnd.openxmlformats-officedocument.spreadsheetml.comments+xml"/>
  <Override PartName="/xl/customProperty14.bin" ContentType="application/vnd.openxmlformats-officedocument.spreadsheetml.customProperty"/>
  <Override PartName="/xl/comments5.xml" ContentType="application/vnd.openxmlformats-officedocument.spreadsheetml.comments+xml"/>
  <Override PartName="/xl/customProperty15.bin" ContentType="application/vnd.openxmlformats-officedocument.spreadsheetml.customProperty"/>
  <Override PartName="/xl/comments6.xml" ContentType="application/vnd.openxmlformats-officedocument.spreadsheetml.comments+xml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drawings/drawing1.xml" ContentType="application/vnd.openxmlformats-officedocument.drawing+xml"/>
  <Override PartName="/xl/customProperty21.bin" ContentType="application/vnd.openxmlformats-officedocument.spreadsheetml.customProperty"/>
  <Override PartName="/xl/drawings/drawing2.xml" ContentType="application/vnd.openxmlformats-officedocument.drawing+xml"/>
  <Override PartName="/xl/customProperty2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rif Academy of Education Syllabus\Session 2016-17\Expense &amp; Data\2024 Expense\Aug-2024\"/>
    </mc:Choice>
  </mc:AlternateContent>
  <bookViews>
    <workbookView minimized="1" xWindow="0" yWindow="0" windowWidth="19200" windowHeight="11595" tabRatio="601" firstSheet="6" activeTab="11"/>
  </bookViews>
  <sheets>
    <sheet name="Summary-Overdues" sheetId="22" r:id="rId1"/>
    <sheet name="Summary overdues 22-23" sheetId="26" r:id="rId2"/>
    <sheet name="Summary 23-24" sheetId="28" r:id="rId3"/>
    <sheet name="Letter-Outstanding (2)" sheetId="25" r:id="rId4"/>
    <sheet name="Letter-Outstanding" sheetId="12" r:id="rId5"/>
    <sheet name="New Nursery 24-25" sheetId="29" r:id="rId6"/>
    <sheet name="New Nursery 23-24" sheetId="27" r:id="rId7"/>
    <sheet name="Prep-I" sheetId="23" r:id="rId8"/>
    <sheet name="Prep-II" sheetId="20" r:id="rId9"/>
    <sheet name="Class-I" sheetId="17" r:id="rId10"/>
    <sheet name="Class-II" sheetId="15" r:id="rId11"/>
    <sheet name="Class-III" sheetId="13" r:id="rId12"/>
    <sheet name="Class-IV" sheetId="11" r:id="rId13"/>
    <sheet name="Class-V" sheetId="2" r:id="rId14"/>
    <sheet name="Class-VI" sheetId="3" r:id="rId15"/>
    <sheet name="Class-VII" sheetId="4" r:id="rId16"/>
    <sheet name="Class-VIII" sheetId="5" r:id="rId17"/>
    <sheet name="Class-IX" sheetId="6" r:id="rId18"/>
    <sheet name="Class-X" sheetId="7" r:id="rId19"/>
    <sheet name="Class-X Pass out" sheetId="8" r:id="rId20"/>
    <sheet name="Class-X 21-22" sheetId="9" state="hidden" r:id="rId21"/>
    <sheet name="Matric 20-21" sheetId="10" r:id="rId22"/>
    <sheet name="Sheet1" sheetId="18" r:id="rId23"/>
    <sheet name="Fee slip" sheetId="21" r:id="rId24"/>
    <sheet name="Result X 21-22" sheetId="24" r:id="rId25"/>
    <sheet name="Sheet2" sheetId="30" r:id="rId26"/>
    <sheet name="Sheet3" sheetId="31" r:id="rId27"/>
  </sheets>
  <definedNames>
    <definedName name="_xlnm._FilterDatabase" localSheetId="12" hidden="1">'Class-IV'!$A$2:$AN$39</definedName>
    <definedName name="_xlnm._FilterDatabase" localSheetId="17" hidden="1">'Class-IX'!$A$3:$AS$16</definedName>
    <definedName name="_xlnm._FilterDatabase" localSheetId="13" hidden="1">'Class-V'!$A$3:$AP$58</definedName>
    <definedName name="_xlnm._FilterDatabase" localSheetId="14" hidden="1">'Class-VI'!$A$3:$AQ$54</definedName>
    <definedName name="_xlnm._FilterDatabase" localSheetId="15" hidden="1">'Class-VII'!$A$4:$AQ$58</definedName>
    <definedName name="_xlnm._FilterDatabase" localSheetId="16" hidden="1">'Class-VIII'!$A$4:$AP$45</definedName>
    <definedName name="_xlnm._FilterDatabase" localSheetId="18" hidden="1">'Class-X'!$A$3:$AP$38</definedName>
    <definedName name="_xlnm._FilterDatabase" localSheetId="20" hidden="1">'Class-X 21-22'!$A$2:$AQ$18</definedName>
    <definedName name="_xlnm._FilterDatabase" localSheetId="19" hidden="1">'Class-X Pass out'!$A$4:$AY$34</definedName>
    <definedName name="_xlnm._FilterDatabase" localSheetId="21" hidden="1">'Matric 20-21'!$A$3:$AO$18</definedName>
    <definedName name="_xlnm._FilterDatabase" localSheetId="24" hidden="1">'Result X 21-22'!$B$4:$F$22</definedName>
    <definedName name="_xlnm.Print_Area" localSheetId="10">'Class-II'!$C$2:$I$39</definedName>
    <definedName name="_xlnm.Print_Area" localSheetId="11">'Class-III'!$C$2:$I$32</definedName>
    <definedName name="_xlnm.Print_Area" localSheetId="12">'Class-IV'!$C$2:$H$66</definedName>
    <definedName name="_xlnm.Print_Area" localSheetId="17">'Class-IX'!$C$2:$D$31</definedName>
    <definedName name="_xlnm.Print_Area" localSheetId="13">'Class-V'!$C$2:$G$35</definedName>
    <definedName name="_xlnm.Print_Area" localSheetId="14">'Class-VI'!$C$2:$G$26</definedName>
    <definedName name="_xlnm.Print_Area" localSheetId="15">'Class-VII'!$C$2:$G$26</definedName>
    <definedName name="_xlnm.Print_Area" localSheetId="16">'Class-VIII'!$C$2:$G$22</definedName>
    <definedName name="_xlnm.Print_Area" localSheetId="18">'Class-X'!$C$2:$D$24</definedName>
    <definedName name="_xlnm.Print_Area" localSheetId="23">'Fee slip'!$B$3:$J$44</definedName>
    <definedName name="_xlnm.Print_Area" localSheetId="4">'Letter-Outstanding'!$A$1:$I$25</definedName>
    <definedName name="_xlnm.Print_Area" localSheetId="6">'New Nursery 23-24'!$C$2:$G$44</definedName>
    <definedName name="_xlnm.Print_Area" localSheetId="5">'New Nursery 24-25'!$C$1:$I$20</definedName>
    <definedName name="_xlnm.Print_Area" localSheetId="7">'Prep-I'!$C$2:$I$46</definedName>
    <definedName name="_xlnm.Print_Area" localSheetId="8">'Prep-II'!$C$2:$G$41</definedName>
    <definedName name="_xlnm.Print_Area" localSheetId="24">'Result X 21-22'!$B$2:$F$25</definedName>
  </definedNames>
  <calcPr calcId="152511"/>
</workbook>
</file>

<file path=xl/calcChain.xml><?xml version="1.0" encoding="utf-8"?>
<calcChain xmlns="http://schemas.openxmlformats.org/spreadsheetml/2006/main">
  <c r="DV36" i="4" l="1"/>
  <c r="Z50" i="27" l="1"/>
  <c r="DT28" i="4" l="1"/>
  <c r="CD40" i="15" l="1"/>
  <c r="A22" i="29" l="1"/>
  <c r="DT27" i="4"/>
  <c r="A55" i="17" l="1"/>
  <c r="A21" i="29"/>
  <c r="DN47" i="6"/>
  <c r="EA7" i="7" l="1"/>
  <c r="EA8" i="7"/>
  <c r="EA9" i="7"/>
  <c r="EA10" i="7"/>
  <c r="EA11" i="7"/>
  <c r="EA12" i="7"/>
  <c r="EA13" i="7"/>
  <c r="EA14" i="7"/>
  <c r="EA15" i="7"/>
  <c r="EA16" i="7"/>
  <c r="EA17" i="7"/>
  <c r="EA18" i="7"/>
  <c r="EA19" i="7"/>
  <c r="EA20" i="7"/>
  <c r="EA21" i="7"/>
  <c r="EA22" i="7"/>
  <c r="EA23" i="7"/>
  <c r="EA24" i="7"/>
  <c r="EA6" i="7"/>
  <c r="DV5" i="6"/>
  <c r="DV6" i="6"/>
  <c r="DV7" i="6"/>
  <c r="DV8" i="6"/>
  <c r="DV9" i="6"/>
  <c r="DV10" i="6"/>
  <c r="DV11" i="6"/>
  <c r="DV12" i="6"/>
  <c r="DV13" i="6"/>
  <c r="DV14" i="6"/>
  <c r="DV15" i="6"/>
  <c r="DV16" i="6"/>
  <c r="DV17" i="6"/>
  <c r="DV18" i="6"/>
  <c r="DV19" i="6"/>
  <c r="DV20" i="6"/>
  <c r="DV21" i="6"/>
  <c r="DV22" i="6"/>
  <c r="DV23" i="6"/>
  <c r="DV24" i="6"/>
  <c r="DV25" i="6"/>
  <c r="DV26" i="6"/>
  <c r="DV27" i="6"/>
  <c r="DV28" i="6"/>
  <c r="DV29" i="6"/>
  <c r="DV30" i="6"/>
  <c r="DV31" i="6"/>
  <c r="DV4" i="6"/>
  <c r="DS6" i="4"/>
  <c r="DS7" i="4"/>
  <c r="DS8" i="4"/>
  <c r="DS9" i="4"/>
  <c r="DS10" i="4"/>
  <c r="DS11" i="4"/>
  <c r="DS12" i="4"/>
  <c r="DS13" i="4"/>
  <c r="DS14" i="4"/>
  <c r="DS15" i="4"/>
  <c r="DS16" i="4"/>
  <c r="DS17" i="4"/>
  <c r="DS18" i="4"/>
  <c r="DS19" i="4"/>
  <c r="DS20" i="4"/>
  <c r="DS21" i="4"/>
  <c r="DS22" i="4"/>
  <c r="DS23" i="4"/>
  <c r="DS24" i="4"/>
  <c r="DS25" i="4"/>
  <c r="DS26" i="4"/>
  <c r="DS5" i="4"/>
  <c r="DS5" i="3"/>
  <c r="DS6" i="3"/>
  <c r="DS7" i="3"/>
  <c r="DS8" i="3"/>
  <c r="DS74" i="3"/>
  <c r="DS75" i="3"/>
  <c r="DS9" i="3"/>
  <c r="DS10" i="3"/>
  <c r="DS11" i="3"/>
  <c r="DS76" i="3"/>
  <c r="DS12" i="3"/>
  <c r="DS13" i="3"/>
  <c r="DS14" i="3"/>
  <c r="DS15" i="3"/>
  <c r="DS16" i="3"/>
  <c r="DS17" i="3"/>
  <c r="DS18" i="3"/>
  <c r="DS19" i="3"/>
  <c r="DS20" i="3"/>
  <c r="DS21" i="3"/>
  <c r="DS22" i="3"/>
  <c r="DS77" i="3"/>
  <c r="DS23" i="3"/>
  <c r="DS24" i="3"/>
  <c r="DS25" i="3"/>
  <c r="DS4" i="3"/>
  <c r="CQ5" i="13"/>
  <c r="CQ6" i="13"/>
  <c r="CQ7" i="13"/>
  <c r="CQ8" i="13"/>
  <c r="CQ9" i="13"/>
  <c r="CQ10" i="13"/>
  <c r="CQ11" i="13"/>
  <c r="CQ12" i="13"/>
  <c r="CQ13" i="13"/>
  <c r="CQ14" i="13"/>
  <c r="CQ15" i="13"/>
  <c r="CQ16" i="13"/>
  <c r="CQ17" i="13"/>
  <c r="CQ18" i="13"/>
  <c r="CQ19" i="13"/>
  <c r="CQ20" i="13"/>
  <c r="CQ21" i="13"/>
  <c r="CQ22" i="13"/>
  <c r="CQ23" i="13"/>
  <c r="CQ59" i="13"/>
  <c r="CQ60" i="13"/>
  <c r="CQ24" i="13"/>
  <c r="CQ25" i="13"/>
  <c r="CQ26" i="13"/>
  <c r="CQ27" i="13"/>
  <c r="CQ28" i="13"/>
  <c r="CQ29" i="13"/>
  <c r="CQ30" i="13"/>
  <c r="CQ31" i="13"/>
  <c r="CQ4" i="13"/>
  <c r="BA5" i="20"/>
  <c r="BA6" i="20"/>
  <c r="BA7" i="20"/>
  <c r="BA8" i="20"/>
  <c r="BA9" i="20"/>
  <c r="BA10" i="20"/>
  <c r="BA11" i="20"/>
  <c r="BA12" i="20"/>
  <c r="BA13" i="20"/>
  <c r="BA14" i="20"/>
  <c r="BA15" i="20"/>
  <c r="BA16" i="20"/>
  <c r="BA17" i="20"/>
  <c r="BA18" i="20"/>
  <c r="BA19" i="20"/>
  <c r="BA20" i="20"/>
  <c r="BA21" i="20"/>
  <c r="BA22" i="20"/>
  <c r="BA23" i="20"/>
  <c r="BA24" i="20"/>
  <c r="BA25" i="20"/>
  <c r="BA26" i="20"/>
  <c r="BA27" i="20"/>
  <c r="BA28" i="20"/>
  <c r="BA29" i="20"/>
  <c r="BA30" i="20"/>
  <c r="BA31" i="20"/>
  <c r="BA32" i="20"/>
  <c r="BA33" i="20"/>
  <c r="BA34" i="20"/>
  <c r="BA35" i="20"/>
  <c r="BA36" i="20"/>
  <c r="BA37" i="20"/>
  <c r="BA38" i="20"/>
  <c r="BA4" i="20"/>
  <c r="EB8" i="7" l="1"/>
  <c r="EB6" i="7"/>
  <c r="EB7" i="7"/>
  <c r="DW7" i="6" l="1"/>
  <c r="B7" i="6" l="1"/>
  <c r="A7" i="6"/>
  <c r="DT8" i="4" l="1"/>
  <c r="DT9" i="4"/>
  <c r="DT11" i="4"/>
  <c r="DT12" i="4"/>
  <c r="DT13" i="4"/>
  <c r="DT14" i="4"/>
  <c r="DT15" i="4"/>
  <c r="DT16" i="4"/>
  <c r="DT17" i="4"/>
  <c r="DT18" i="4"/>
  <c r="DT19" i="4"/>
  <c r="DT20" i="4"/>
  <c r="DT21" i="4"/>
  <c r="DT22" i="4"/>
  <c r="DT23" i="4"/>
  <c r="DT24" i="4"/>
  <c r="DT25" i="4"/>
  <c r="DT26" i="4"/>
  <c r="DT7" i="4"/>
  <c r="DT6" i="4"/>
  <c r="DT5" i="4"/>
  <c r="Z4" i="27" l="1"/>
  <c r="Z5" i="27"/>
  <c r="Z6" i="27"/>
  <c r="Z7" i="27"/>
  <c r="Z8" i="27"/>
  <c r="Z9" i="27"/>
  <c r="Z10" i="27"/>
  <c r="Z11" i="27"/>
  <c r="Z12" i="27"/>
  <c r="Z13" i="27"/>
  <c r="Z14" i="27"/>
  <c r="Z15" i="27"/>
  <c r="Z16" i="27"/>
  <c r="Z17" i="27"/>
  <c r="Z18" i="27"/>
  <c r="Z19" i="27"/>
  <c r="Z20" i="27"/>
  <c r="Z21" i="27"/>
  <c r="Z22" i="27"/>
  <c r="Z23" i="27"/>
  <c r="Z24" i="27"/>
  <c r="Z25" i="27"/>
  <c r="Z26" i="27"/>
  <c r="Z27" i="27"/>
  <c r="Z28" i="27"/>
  <c r="Z29" i="27"/>
  <c r="Z30" i="27"/>
  <c r="Z31" i="27"/>
  <c r="Z32" i="27"/>
  <c r="Z33" i="27"/>
  <c r="Z34" i="27"/>
  <c r="Z35" i="27"/>
  <c r="Z36" i="27"/>
  <c r="Z37" i="27"/>
  <c r="Z38" i="27"/>
  <c r="Z39" i="27"/>
  <c r="Z3" i="27"/>
  <c r="CR31" i="13"/>
  <c r="CR7" i="13"/>
  <c r="CR8" i="13"/>
  <c r="CR9" i="13"/>
  <c r="CR10" i="13"/>
  <c r="CR11" i="13"/>
  <c r="CR12" i="13"/>
  <c r="CR13" i="13"/>
  <c r="CR14" i="13"/>
  <c r="CR15" i="13"/>
  <c r="CR16" i="13"/>
  <c r="CR17" i="13"/>
  <c r="CR18" i="13"/>
  <c r="CR19" i="13"/>
  <c r="CR20" i="13"/>
  <c r="CR21" i="13"/>
  <c r="CR22" i="13"/>
  <c r="CR23" i="13"/>
  <c r="CR59" i="13"/>
  <c r="CR60" i="13"/>
  <c r="CR24" i="13"/>
  <c r="CR25" i="13"/>
  <c r="CR26" i="13"/>
  <c r="CR27" i="13"/>
  <c r="CR28" i="13"/>
  <c r="CR29" i="13"/>
  <c r="CR30" i="13"/>
  <c r="CR6" i="13"/>
  <c r="CR5" i="13"/>
  <c r="CR4" i="13"/>
  <c r="BB8" i="20" l="1"/>
  <c r="BB9" i="20"/>
  <c r="BB10" i="20"/>
  <c r="BB11" i="20"/>
  <c r="BB12" i="20"/>
  <c r="BB13" i="20"/>
  <c r="BB14" i="20"/>
  <c r="BB15" i="20"/>
  <c r="BB16" i="20"/>
  <c r="BB17" i="20"/>
  <c r="BB18" i="20"/>
  <c r="BB19" i="20"/>
  <c r="BB20" i="20"/>
  <c r="BB21" i="20"/>
  <c r="BB22" i="20"/>
  <c r="BB23" i="20"/>
  <c r="BB24" i="20"/>
  <c r="BB25" i="20"/>
  <c r="BB26" i="20"/>
  <c r="BB27" i="20"/>
  <c r="BB28" i="20"/>
  <c r="BB29" i="20"/>
  <c r="BB30" i="20"/>
  <c r="BB31" i="20"/>
  <c r="BB32" i="20"/>
  <c r="BB33" i="20"/>
  <c r="BB34" i="20"/>
  <c r="BB35" i="20"/>
  <c r="BB36" i="20"/>
  <c r="BB37" i="20"/>
  <c r="BB38" i="20"/>
  <c r="BB7" i="20"/>
  <c r="BB5" i="20"/>
  <c r="BB6" i="20"/>
  <c r="BB4" i="20"/>
  <c r="AL4" i="23"/>
  <c r="AL5" i="23"/>
  <c r="AL6" i="23"/>
  <c r="AL7" i="23"/>
  <c r="AL8" i="23"/>
  <c r="AL9" i="23"/>
  <c r="AL10" i="23"/>
  <c r="AL11" i="23"/>
  <c r="AL12" i="23"/>
  <c r="AL13" i="23"/>
  <c r="AL14" i="23"/>
  <c r="AL15" i="23"/>
  <c r="AL16" i="23"/>
  <c r="AL17" i="23"/>
  <c r="AL57" i="23"/>
  <c r="AL18" i="23"/>
  <c r="AL19" i="23"/>
  <c r="AL20" i="23"/>
  <c r="AL21" i="23"/>
  <c r="AL22" i="23"/>
  <c r="AL23" i="23"/>
  <c r="AL24" i="23"/>
  <c r="AL25" i="23"/>
  <c r="AL26" i="23"/>
  <c r="AL27" i="23"/>
  <c r="AL28" i="23"/>
  <c r="AL29" i="23"/>
  <c r="AL30" i="23"/>
  <c r="AL31" i="23"/>
  <c r="AL32" i="23"/>
  <c r="AL33" i="23"/>
  <c r="AL34" i="23"/>
  <c r="AL35" i="23"/>
  <c r="AL36" i="23"/>
  <c r="AL37" i="23"/>
  <c r="AL38" i="23"/>
  <c r="AL39" i="23"/>
  <c r="AL40" i="23"/>
  <c r="AL41" i="23"/>
  <c r="AL42" i="23"/>
  <c r="AL43" i="23"/>
  <c r="AL44" i="23"/>
  <c r="AL45" i="23"/>
  <c r="AL46" i="23"/>
  <c r="AL3" i="23"/>
  <c r="DW13" i="6" l="1"/>
  <c r="CD18" i="15" l="1"/>
  <c r="CD6" i="15"/>
  <c r="CD7" i="15"/>
  <c r="CD8" i="15"/>
  <c r="CD9" i="15"/>
  <c r="CD10" i="15"/>
  <c r="CD11" i="15"/>
  <c r="CD12" i="15"/>
  <c r="CD13" i="15"/>
  <c r="CD14" i="15"/>
  <c r="CD15" i="15"/>
  <c r="CD16" i="15"/>
  <c r="CD17" i="15"/>
  <c r="CD5" i="15"/>
  <c r="CD19" i="15"/>
  <c r="CD20" i="15"/>
  <c r="CD21" i="15"/>
  <c r="CD22" i="15"/>
  <c r="CD23" i="15"/>
  <c r="CD24" i="15"/>
  <c r="CD66" i="15"/>
  <c r="CD25" i="15"/>
  <c r="CD26" i="15"/>
  <c r="CD27" i="15"/>
  <c r="CD28" i="15"/>
  <c r="CD29" i="15"/>
  <c r="CD30" i="15"/>
  <c r="CD65" i="15"/>
  <c r="CD31" i="15"/>
  <c r="CD32" i="15"/>
  <c r="CD33" i="15"/>
  <c r="CD34" i="15"/>
  <c r="CD35" i="15"/>
  <c r="CD36" i="15"/>
  <c r="CD37" i="15"/>
  <c r="CD38" i="15"/>
  <c r="CD39" i="15"/>
  <c r="BP6" i="17"/>
  <c r="BP7" i="17"/>
  <c r="BP8" i="17"/>
  <c r="BP9" i="17"/>
  <c r="BP10" i="17"/>
  <c r="BP11" i="17"/>
  <c r="BP12" i="17"/>
  <c r="BP13" i="17"/>
  <c r="BP14" i="17"/>
  <c r="BP15" i="17"/>
  <c r="BP16" i="17"/>
  <c r="BP17" i="17"/>
  <c r="BP18" i="17"/>
  <c r="BP19" i="17"/>
  <c r="BP20" i="17"/>
  <c r="BP21" i="17"/>
  <c r="BP22" i="17"/>
  <c r="BP23" i="17"/>
  <c r="BP24" i="17"/>
  <c r="BP25" i="17"/>
  <c r="BP26" i="17"/>
  <c r="BP27" i="17"/>
  <c r="BP28" i="17"/>
  <c r="BP29" i="17"/>
  <c r="BP30" i="17"/>
  <c r="BP31" i="17"/>
  <c r="BP32" i="17"/>
  <c r="BP33" i="17"/>
  <c r="BP34" i="17"/>
  <c r="BP5" i="17"/>
  <c r="CD1" i="15" l="1"/>
  <c r="C10" i="28" s="1"/>
  <c r="D10" i="28" s="1"/>
  <c r="AL1" i="23"/>
  <c r="C7" i="28" s="1"/>
  <c r="D7" i="28" s="1"/>
  <c r="D18" i="28"/>
  <c r="D17" i="28"/>
  <c r="D16" i="28"/>
  <c r="D15" i="28"/>
  <c r="D14" i="28"/>
  <c r="D13" i="28"/>
  <c r="D12" i="28"/>
  <c r="D11" i="28"/>
  <c r="DS17" i="2" l="1"/>
  <c r="DS18" i="2"/>
  <c r="DS19" i="2"/>
  <c r="DS20" i="2"/>
  <c r="DS21" i="2"/>
  <c r="DS22" i="2"/>
  <c r="DS23" i="2"/>
  <c r="DS24" i="2"/>
  <c r="DS25" i="2"/>
  <c r="DS26" i="2"/>
  <c r="DS27" i="2"/>
  <c r="DS28" i="2"/>
  <c r="DS29" i="2"/>
  <c r="DS30" i="2"/>
  <c r="DS31" i="2"/>
  <c r="DS32" i="2"/>
  <c r="DS33" i="2"/>
  <c r="DS34" i="2"/>
  <c r="DS5" i="2"/>
  <c r="DS6" i="2"/>
  <c r="DS7" i="2"/>
  <c r="DS8" i="2"/>
  <c r="DS9" i="2"/>
  <c r="DS10" i="2"/>
  <c r="DS11" i="2"/>
  <c r="DS12" i="2"/>
  <c r="DS13" i="2"/>
  <c r="DS14" i="2"/>
  <c r="DS15" i="2"/>
  <c r="DS16" i="2"/>
  <c r="DS4" i="2"/>
  <c r="DL6" i="7" l="1"/>
  <c r="BF59" i="17" l="1"/>
  <c r="DP52" i="6" l="1"/>
  <c r="DW11" i="6" l="1"/>
  <c r="DW24" i="6" l="1"/>
  <c r="DJ35" i="6" l="1"/>
  <c r="X34" i="17"/>
  <c r="AU34" i="17"/>
  <c r="DW6" i="6" l="1"/>
  <c r="DW5" i="6"/>
  <c r="DG49" i="2" l="1"/>
  <c r="DG48" i="2"/>
  <c r="CS15" i="7" l="1"/>
  <c r="DF20" i="11" l="1"/>
  <c r="CB20" i="11"/>
  <c r="DF26" i="11"/>
  <c r="CB26" i="11"/>
  <c r="CS12" i="7" l="1"/>
  <c r="CS20" i="7" l="1"/>
  <c r="CS8" i="7"/>
  <c r="CS22" i="7" l="1"/>
  <c r="DS70" i="2" l="1"/>
  <c r="DL3" i="8" l="1"/>
  <c r="DT21" i="3" l="1"/>
  <c r="DT23" i="3" l="1"/>
  <c r="DF48" i="3"/>
  <c r="DT5" i="3" l="1"/>
  <c r="DT4" i="3"/>
  <c r="DT6" i="3"/>
  <c r="DT7" i="3"/>
  <c r="DT70" i="3"/>
  <c r="DT8" i="3"/>
  <c r="DT74" i="3"/>
  <c r="DT75" i="3"/>
  <c r="DT9" i="3"/>
  <c r="DT10" i="3"/>
  <c r="DT11" i="3"/>
  <c r="DT12" i="3"/>
  <c r="DT13" i="3"/>
  <c r="DT14" i="3"/>
  <c r="DT15" i="3"/>
  <c r="DT16" i="3"/>
  <c r="DT71" i="3"/>
  <c r="DT17" i="3"/>
  <c r="DT18" i="3"/>
  <c r="DT19" i="3"/>
  <c r="DT20" i="3"/>
  <c r="DT22" i="3"/>
  <c r="DT77" i="3"/>
  <c r="DT73" i="3"/>
  <c r="DT3" i="3"/>
  <c r="DS3" i="2"/>
  <c r="DW16" i="6" l="1"/>
  <c r="DW15" i="6"/>
  <c r="AL8" i="17" l="1"/>
  <c r="DW17" i="6" l="1"/>
  <c r="EB16" i="7"/>
  <c r="BP52" i="17" l="1"/>
  <c r="CP22" i="3" l="1"/>
  <c r="DC99" i="2"/>
  <c r="CO15" i="2"/>
  <c r="EB24" i="7" l="1"/>
  <c r="CD62" i="15" l="1"/>
  <c r="AZ29" i="15" l="1"/>
  <c r="AZ28" i="15"/>
  <c r="Z1" i="27" l="1"/>
  <c r="C6" i="28" s="1"/>
  <c r="D6" i="28" s="1"/>
  <c r="AC2" i="27"/>
  <c r="DL15" i="8" l="1"/>
  <c r="DL14" i="8"/>
  <c r="DL13" i="8"/>
  <c r="DL12" i="8"/>
  <c r="DL11" i="8"/>
  <c r="DL10" i="8"/>
  <c r="DL9" i="8"/>
  <c r="DL8" i="8"/>
  <c r="DL7" i="8"/>
  <c r="DL6" i="8"/>
  <c r="DL5" i="8"/>
  <c r="EB23" i="7"/>
  <c r="EB22" i="7"/>
  <c r="EB21" i="7"/>
  <c r="EB20" i="7"/>
  <c r="EB19" i="7"/>
  <c r="EB18" i="7"/>
  <c r="EB17" i="7"/>
  <c r="EB15" i="7"/>
  <c r="EB14" i="7"/>
  <c r="EB13" i="7"/>
  <c r="EB12" i="7"/>
  <c r="EB11" i="7"/>
  <c r="EB10" i="7"/>
  <c r="EB9" i="7"/>
  <c r="EB5" i="7"/>
  <c r="DW28" i="6"/>
  <c r="DW27" i="6"/>
  <c r="DW59" i="6"/>
  <c r="DW26" i="6"/>
  <c r="DW25" i="6"/>
  <c r="DW23" i="6"/>
  <c r="DW60" i="6"/>
  <c r="DW22" i="6"/>
  <c r="DW21" i="6"/>
  <c r="DW20" i="6"/>
  <c r="DW19" i="6"/>
  <c r="DW18" i="6"/>
  <c r="DW14" i="6"/>
  <c r="DW12" i="6"/>
  <c r="DW10" i="6"/>
  <c r="DW8" i="6"/>
  <c r="DW9" i="6"/>
  <c r="DW61" i="6"/>
  <c r="DW4" i="6"/>
  <c r="DS21" i="5"/>
  <c r="DS20" i="5"/>
  <c r="DS19" i="5"/>
  <c r="DS18" i="5"/>
  <c r="DS58" i="5"/>
  <c r="DS65" i="5"/>
  <c r="DS16" i="5"/>
  <c r="DS15" i="5"/>
  <c r="DT14" i="5"/>
  <c r="DS56" i="5"/>
  <c r="DS13" i="5"/>
  <c r="DS12" i="5"/>
  <c r="DS11" i="5"/>
  <c r="DS10" i="5"/>
  <c r="DS5" i="5"/>
  <c r="DS6" i="5"/>
  <c r="DS55" i="5"/>
  <c r="DS7" i="5"/>
  <c r="DS8" i="5"/>
  <c r="DS66" i="5"/>
  <c r="DS57" i="5"/>
  <c r="DS4" i="5"/>
  <c r="DS3" i="5"/>
  <c r="DT58" i="4"/>
  <c r="DT57" i="4"/>
  <c r="DT71" i="4"/>
  <c r="DT70" i="4"/>
  <c r="DT59" i="4"/>
  <c r="DT4" i="4"/>
  <c r="DT27" i="3"/>
  <c r="DF29" i="11"/>
  <c r="DF28" i="11"/>
  <c r="DF59" i="11"/>
  <c r="DF27" i="11"/>
  <c r="DF25" i="11"/>
  <c r="DF24" i="11"/>
  <c r="DF22" i="11"/>
  <c r="DF21" i="11"/>
  <c r="DF15" i="11"/>
  <c r="DF63" i="11"/>
  <c r="DF16" i="11"/>
  <c r="DF17" i="11"/>
  <c r="DF18" i="11"/>
  <c r="DF64" i="11"/>
  <c r="DF19" i="11"/>
  <c r="DF11" i="11"/>
  <c r="DF12" i="11"/>
  <c r="DF62" i="11"/>
  <c r="DF60" i="11"/>
  <c r="DF13" i="11"/>
  <c r="DF58" i="11"/>
  <c r="DF14" i="11"/>
  <c r="DF56" i="11"/>
  <c r="DF61" i="11"/>
  <c r="DF10" i="11"/>
  <c r="DF9" i="11"/>
  <c r="DF8" i="11"/>
  <c r="DF6" i="11"/>
  <c r="DF5" i="11"/>
  <c r="DF4" i="11"/>
  <c r="DF3" i="11"/>
  <c r="CR57" i="13"/>
  <c r="CR36" i="13"/>
  <c r="CR37" i="13"/>
  <c r="CR38" i="13"/>
  <c r="CR39" i="13"/>
  <c r="CR40" i="13"/>
  <c r="CR41" i="13"/>
  <c r="CR42" i="13"/>
  <c r="CR43" i="13"/>
  <c r="CR44" i="13"/>
  <c r="CR45" i="13"/>
  <c r="CR46" i="13"/>
  <c r="CR47" i="13"/>
  <c r="CR48" i="13"/>
  <c r="CR49" i="13"/>
  <c r="CR50" i="13"/>
  <c r="CR51" i="13"/>
  <c r="CR52" i="13"/>
  <c r="CR53" i="13"/>
  <c r="CR54" i="13"/>
  <c r="CR55" i="13"/>
  <c r="CR56" i="13"/>
  <c r="CR61" i="13"/>
  <c r="CR62" i="13"/>
  <c r="CR63" i="13"/>
  <c r="CD59" i="15"/>
  <c r="CD60" i="15"/>
  <c r="CD61" i="15"/>
  <c r="CD63" i="15"/>
  <c r="CD58" i="15"/>
  <c r="CD42" i="15"/>
  <c r="CD43" i="15"/>
  <c r="CD44" i="15"/>
  <c r="CD45" i="15"/>
  <c r="CD46" i="15"/>
  <c r="CD47" i="15"/>
  <c r="CD48" i="15"/>
  <c r="CD49" i="15"/>
  <c r="CD50" i="15"/>
  <c r="CD51" i="15"/>
  <c r="CD52" i="15"/>
  <c r="CD53" i="15"/>
  <c r="CD54" i="15"/>
  <c r="CD55" i="15"/>
  <c r="BP53" i="17"/>
  <c r="BP54" i="17"/>
  <c r="BB3" i="20"/>
  <c r="BB1" i="20" s="1"/>
  <c r="C8" i="28" s="1"/>
  <c r="D8" i="28" s="1"/>
  <c r="AL52" i="23"/>
  <c r="AL55" i="23"/>
  <c r="CR1" i="13" l="1"/>
  <c r="DT63" i="4"/>
  <c r="CC87" i="3" l="1"/>
  <c r="BZ93" i="3"/>
  <c r="BZ92" i="3"/>
  <c r="BZ91" i="3"/>
  <c r="BZ90" i="3"/>
  <c r="DA55" i="3" l="1"/>
  <c r="BP38" i="17" l="1"/>
  <c r="BP42" i="17"/>
  <c r="BP43" i="17"/>
  <c r="BP44" i="17"/>
  <c r="BP45" i="17"/>
  <c r="BP46" i="17"/>
  <c r="BP47" i="17"/>
  <c r="BP48" i="17"/>
  <c r="BP49" i="17"/>
  <c r="BP51" i="17"/>
  <c r="BP55" i="17"/>
  <c r="BP56" i="17"/>
  <c r="BP57" i="17"/>
  <c r="DL37" i="8"/>
  <c r="DL16" i="8"/>
  <c r="DL17" i="8"/>
  <c r="DL18" i="8"/>
  <c r="DL19" i="8"/>
  <c r="DL20" i="8"/>
  <c r="DL21" i="8"/>
  <c r="DL22" i="8"/>
  <c r="DL23" i="8"/>
  <c r="DL24" i="8"/>
  <c r="DL25" i="8"/>
  <c r="DL26" i="8"/>
  <c r="DL28" i="8"/>
  <c r="DL29" i="8"/>
  <c r="DL30" i="8"/>
  <c r="DL31" i="8"/>
  <c r="DL32" i="8"/>
  <c r="DL33" i="8"/>
  <c r="DL34" i="8"/>
  <c r="DL35" i="8"/>
  <c r="DL36" i="8"/>
  <c r="CR1" i="5" l="1"/>
  <c r="C14" i="26" s="1"/>
  <c r="CS1" i="3"/>
  <c r="C12" i="26" s="1"/>
  <c r="C11" i="26"/>
  <c r="CO7" i="7"/>
  <c r="CU1" i="7"/>
  <c r="C16" i="26" s="1"/>
  <c r="CS1" i="6"/>
  <c r="C15" i="26" s="1"/>
  <c r="CS1" i="4"/>
  <c r="C13" i="26" s="1"/>
  <c r="DY76" i="3"/>
  <c r="CP76" i="3"/>
  <c r="CP70" i="3" l="1"/>
  <c r="CR1" i="2"/>
  <c r="BC1" i="15"/>
  <c r="C8" i="26" s="1"/>
  <c r="AO1" i="17"/>
  <c r="C7" i="26" s="1"/>
  <c r="BQ1" i="13"/>
  <c r="C9" i="26" s="1"/>
  <c r="CE1" i="11"/>
  <c r="C10" i="26" s="1"/>
  <c r="CO28" i="6" l="1"/>
  <c r="CO27" i="6"/>
  <c r="CO59" i="6"/>
  <c r="DT46" i="4" l="1"/>
  <c r="DS75" i="2"/>
  <c r="CQ76" i="2"/>
  <c r="DS76" i="2"/>
  <c r="DS73" i="5"/>
  <c r="CP61" i="4"/>
  <c r="CP66" i="4"/>
  <c r="DE75" i="7" l="1"/>
  <c r="CB49" i="11" l="1"/>
  <c r="CB50" i="11"/>
  <c r="CB51" i="11"/>
  <c r="CB9" i="11"/>
  <c r="DV86" i="6"/>
  <c r="CP15" i="6"/>
  <c r="CU80" i="4" l="1"/>
  <c r="DZ96" i="3" l="1"/>
  <c r="BN4" i="13" l="1"/>
  <c r="DL40" i="8" l="1"/>
  <c r="DL4" i="8"/>
  <c r="DL1" i="8" s="1"/>
  <c r="EB32" i="7"/>
  <c r="EB33" i="7"/>
  <c r="EB34" i="7"/>
  <c r="EB35" i="7"/>
  <c r="EB36" i="7"/>
  <c r="EB37" i="7"/>
  <c r="EB38" i="7"/>
  <c r="EB39" i="7"/>
  <c r="EB40" i="7"/>
  <c r="EB41" i="7"/>
  <c r="EB42" i="7"/>
  <c r="EB63" i="7"/>
  <c r="EB64" i="7"/>
  <c r="EB65" i="7"/>
  <c r="EB66" i="7"/>
  <c r="EB31" i="7"/>
  <c r="EB30" i="7"/>
  <c r="EB29" i="7"/>
  <c r="EB28" i="7"/>
  <c r="EB27" i="7"/>
  <c r="EB3" i="7"/>
  <c r="DW37" i="6"/>
  <c r="DW38" i="6"/>
  <c r="DW39" i="6"/>
  <c r="DW40" i="6"/>
  <c r="DW41" i="6"/>
  <c r="DW42" i="6"/>
  <c r="DW43" i="6"/>
  <c r="DW44" i="6"/>
  <c r="DW45" i="6"/>
  <c r="DW46" i="6"/>
  <c r="DW47" i="6"/>
  <c r="DW48" i="6"/>
  <c r="DW49" i="6"/>
  <c r="DW50" i="6"/>
  <c r="DW51" i="6"/>
  <c r="DW52" i="6"/>
  <c r="DW53" i="6"/>
  <c r="DW54" i="6"/>
  <c r="DW55" i="6"/>
  <c r="DW56" i="6"/>
  <c r="DW57" i="6"/>
  <c r="DW58" i="6"/>
  <c r="DW77" i="6"/>
  <c r="DW78" i="6"/>
  <c r="DW3" i="6"/>
  <c r="DS25" i="5"/>
  <c r="DS26" i="5"/>
  <c r="DS27" i="5"/>
  <c r="DS28" i="5"/>
  <c r="DS29" i="5"/>
  <c r="DS30" i="5"/>
  <c r="DS31" i="5"/>
  <c r="DS32" i="5"/>
  <c r="DS33" i="5"/>
  <c r="DS34" i="5"/>
  <c r="DS35" i="5"/>
  <c r="DS36" i="5"/>
  <c r="DS37" i="5"/>
  <c r="DS38" i="5"/>
  <c r="DS9" i="5"/>
  <c r="DS61" i="5"/>
  <c r="DS39" i="5"/>
  <c r="DS40" i="5"/>
  <c r="DS41" i="5"/>
  <c r="DS42" i="5"/>
  <c r="DS43" i="5"/>
  <c r="DS44" i="5"/>
  <c r="DS45" i="5"/>
  <c r="DS46" i="5"/>
  <c r="DS47" i="5"/>
  <c r="DS48" i="5"/>
  <c r="DS49" i="5"/>
  <c r="DS50" i="5"/>
  <c r="DS51" i="5"/>
  <c r="DS52" i="5"/>
  <c r="DS17" i="5"/>
  <c r="DS74" i="5"/>
  <c r="DS75" i="5"/>
  <c r="DS77" i="5"/>
  <c r="DS78" i="5"/>
  <c r="DS79" i="5"/>
  <c r="DS80" i="5"/>
  <c r="DS81" i="5"/>
  <c r="DS82" i="5"/>
  <c r="DS83" i="5"/>
  <c r="DS84" i="5"/>
  <c r="DS85" i="5"/>
  <c r="DS86" i="5"/>
  <c r="DS87" i="5"/>
  <c r="DS88" i="5"/>
  <c r="DS89" i="5"/>
  <c r="DS90" i="5"/>
  <c r="DS53" i="5"/>
  <c r="DT32" i="4"/>
  <c r="DT33" i="4"/>
  <c r="DT34" i="4"/>
  <c r="DT35" i="4"/>
  <c r="DT36" i="4"/>
  <c r="DT38" i="4"/>
  <c r="DT37" i="4"/>
  <c r="DT66" i="4"/>
  <c r="DT39" i="4"/>
  <c r="DT52" i="4"/>
  <c r="DT40" i="4"/>
  <c r="DT61" i="4"/>
  <c r="DT41" i="4"/>
  <c r="DT42" i="4"/>
  <c r="DT43" i="4"/>
  <c r="DT44" i="4"/>
  <c r="DT55" i="4"/>
  <c r="DT45" i="4"/>
  <c r="DT47" i="4"/>
  <c r="DT48" i="4"/>
  <c r="DT49" i="4"/>
  <c r="DT50" i="4"/>
  <c r="DT53" i="4"/>
  <c r="DT67" i="4"/>
  <c r="DT68" i="4"/>
  <c r="DT51" i="4"/>
  <c r="DT78" i="4"/>
  <c r="DT79" i="4"/>
  <c r="DT80" i="4"/>
  <c r="DT81" i="4"/>
  <c r="DT82" i="4"/>
  <c r="DT83" i="4"/>
  <c r="DT84" i="4"/>
  <c r="DT85" i="4"/>
  <c r="DT86" i="4"/>
  <c r="DT87" i="4"/>
  <c r="DT88" i="4"/>
  <c r="DT89" i="4"/>
  <c r="DT90" i="4"/>
  <c r="DT31" i="4"/>
  <c r="DT3" i="4"/>
  <c r="DT1" i="4" s="1"/>
  <c r="DT88" i="3"/>
  <c r="DT87" i="3"/>
  <c r="DT86" i="3"/>
  <c r="DT85" i="3"/>
  <c r="DT84" i="3"/>
  <c r="DT83" i="3"/>
  <c r="DT82" i="3"/>
  <c r="DT81" i="3"/>
  <c r="DT80" i="3"/>
  <c r="DT79" i="3"/>
  <c r="DT78" i="3"/>
  <c r="DT72" i="3"/>
  <c r="DT63" i="3"/>
  <c r="DT62" i="3"/>
  <c r="DT61" i="3"/>
  <c r="DT60" i="3"/>
  <c r="DT59" i="3"/>
  <c r="DT58" i="3"/>
  <c r="DT57" i="3"/>
  <c r="DT56" i="3"/>
  <c r="DT55" i="3"/>
  <c r="DT54" i="3"/>
  <c r="DT53" i="3"/>
  <c r="DT52" i="3"/>
  <c r="DT51" i="3"/>
  <c r="DT50" i="3"/>
  <c r="DT49" i="3"/>
  <c r="DT64" i="3"/>
  <c r="DT48" i="3"/>
  <c r="DT47" i="3"/>
  <c r="DT66" i="3"/>
  <c r="DT46" i="3"/>
  <c r="DT45" i="3"/>
  <c r="DT44" i="3"/>
  <c r="DT43" i="3"/>
  <c r="DT42" i="3"/>
  <c r="DT41" i="3"/>
  <c r="DT40" i="3"/>
  <c r="DT39" i="3"/>
  <c r="DT38" i="3"/>
  <c r="DT37" i="3"/>
  <c r="DT36" i="3"/>
  <c r="DT65" i="3"/>
  <c r="DT35" i="3"/>
  <c r="DT34" i="3"/>
  <c r="DT33" i="3"/>
  <c r="DT32" i="3"/>
  <c r="DT31" i="3"/>
  <c r="DS95" i="2"/>
  <c r="DS94" i="2"/>
  <c r="DS93" i="2"/>
  <c r="DS92" i="2"/>
  <c r="DS91" i="2"/>
  <c r="DS90" i="2"/>
  <c r="DS89" i="2"/>
  <c r="DS88" i="2"/>
  <c r="DS87" i="2"/>
  <c r="DS86" i="2"/>
  <c r="DS85" i="2"/>
  <c r="DS84" i="2"/>
  <c r="DS83" i="2"/>
  <c r="DS82" i="2"/>
  <c r="DS81" i="2"/>
  <c r="DS80" i="2"/>
  <c r="DS79" i="2"/>
  <c r="DS78" i="2"/>
  <c r="DS77" i="2"/>
  <c r="DS64" i="2"/>
  <c r="DS63" i="2"/>
  <c r="DS62" i="2"/>
  <c r="DS61" i="2"/>
  <c r="DS60" i="2"/>
  <c r="DS59" i="2"/>
  <c r="DS58" i="2"/>
  <c r="DS57" i="2"/>
  <c r="DS56" i="2"/>
  <c r="DS55" i="2"/>
  <c r="DS54" i="2"/>
  <c r="DS53" i="2"/>
  <c r="DS52" i="2"/>
  <c r="DS51" i="2"/>
  <c r="DS65" i="2"/>
  <c r="DS50" i="2"/>
  <c r="DS49" i="2"/>
  <c r="DS48" i="2"/>
  <c r="DS47" i="2"/>
  <c r="DS46" i="2"/>
  <c r="DS66" i="2"/>
  <c r="DS45" i="2"/>
  <c r="DS44" i="2"/>
  <c r="DS43" i="2"/>
  <c r="DS42" i="2"/>
  <c r="DS41" i="2"/>
  <c r="DS40" i="2"/>
  <c r="DF33" i="11"/>
  <c r="DF23" i="11"/>
  <c r="DF48" i="11"/>
  <c r="DF47" i="11"/>
  <c r="DF46" i="11"/>
  <c r="DF45" i="11"/>
  <c r="DF44" i="11"/>
  <c r="DF43" i="11"/>
  <c r="DF42" i="11"/>
  <c r="DF41" i="11"/>
  <c r="DF39" i="11"/>
  <c r="DF38" i="11"/>
  <c r="DF37" i="11"/>
  <c r="DF36" i="11"/>
  <c r="DF35" i="11"/>
  <c r="DF53" i="11"/>
  <c r="DF52" i="11"/>
  <c r="DF51" i="11"/>
  <c r="DF50" i="11"/>
  <c r="DF49" i="11"/>
  <c r="DF7" i="11"/>
  <c r="BB47" i="20"/>
  <c r="BB46" i="20"/>
  <c r="BB48" i="20"/>
  <c r="BB45" i="20"/>
  <c r="DS1" i="2" l="1"/>
  <c r="D11" i="26" s="1"/>
  <c r="E11" i="26" s="1"/>
  <c r="D17" i="26"/>
  <c r="E17" i="26" s="1"/>
  <c r="DT1" i="3"/>
  <c r="D12" i="26" s="1"/>
  <c r="E12" i="26" s="1"/>
  <c r="EB1" i="7"/>
  <c r="D16" i="26" s="1"/>
  <c r="E16" i="26" s="1"/>
  <c r="DF1" i="11"/>
  <c r="D10" i="26" s="1"/>
  <c r="E10" i="26" s="1"/>
  <c r="D8" i="26"/>
  <c r="E8" i="26" s="1"/>
  <c r="BP1" i="17"/>
  <c r="D6" i="26"/>
  <c r="D5" i="26"/>
  <c r="E5" i="26" s="1"/>
  <c r="D13" i="26"/>
  <c r="E13" i="26" s="1"/>
  <c r="A7" i="25"/>
  <c r="B3" i="25"/>
  <c r="D7" i="26" l="1"/>
  <c r="E7" i="26" s="1"/>
  <c r="C9" i="28"/>
  <c r="AL7" i="17"/>
  <c r="D9" i="28" l="1"/>
  <c r="D19" i="28" s="1"/>
  <c r="C19" i="28"/>
  <c r="AE66" i="20"/>
  <c r="AZ34" i="15" l="1"/>
  <c r="AL13" i="17"/>
  <c r="AO76" i="15" l="1"/>
  <c r="A7" i="12" l="1"/>
  <c r="CJ79" i="7" l="1"/>
  <c r="AL14" i="17"/>
  <c r="CP5" i="3"/>
  <c r="CB10" i="11" l="1"/>
  <c r="CK93" i="4" l="1"/>
  <c r="CP13" i="3"/>
  <c r="CO8" i="2"/>
  <c r="CB19" i="11"/>
  <c r="CT53" i="9" l="1"/>
  <c r="D9" i="26" l="1"/>
  <c r="BN5" i="13"/>
  <c r="E9" i="26" l="1"/>
  <c r="AZ13" i="15"/>
  <c r="CO70" i="2" l="1"/>
  <c r="CO21" i="2" l="1"/>
  <c r="BN12" i="13"/>
  <c r="CP4" i="6"/>
  <c r="AL6" i="17" l="1"/>
  <c r="CO25" i="2"/>
  <c r="CB6" i="11"/>
  <c r="AZ56" i="15"/>
  <c r="CP11" i="3"/>
  <c r="CP6" i="3" l="1"/>
  <c r="CB62" i="11"/>
  <c r="AL16" i="17"/>
  <c r="CP74" i="3"/>
  <c r="AZ7" i="15" l="1"/>
  <c r="CP75" i="3" l="1"/>
  <c r="CP15" i="3"/>
  <c r="CO16" i="7"/>
  <c r="CP9" i="3" l="1"/>
  <c r="CB12" i="11" l="1"/>
  <c r="A12" i="23" l="1"/>
  <c r="DO42" i="11"/>
  <c r="X10" i="20" l="1"/>
  <c r="AZ6" i="15" l="1"/>
  <c r="CB5" i="11"/>
  <c r="CC13" i="4"/>
  <c r="AZ23" i="15" l="1"/>
  <c r="BN8" i="13" l="1"/>
  <c r="CB13" i="11" l="1"/>
  <c r="CO11" i="7" l="1"/>
  <c r="CB2" i="10" l="1"/>
  <c r="CO17" i="2" l="1"/>
  <c r="AL12" i="17"/>
  <c r="CP8" i="3" l="1"/>
  <c r="CP10" i="3" l="1"/>
  <c r="CP64" i="3"/>
  <c r="CO20" i="7" l="1"/>
  <c r="CO19" i="7"/>
  <c r="CO14" i="7"/>
  <c r="CO6" i="7"/>
  <c r="CO8" i="7"/>
  <c r="CO9" i="7"/>
  <c r="CO10" i="7"/>
  <c r="CO13" i="7"/>
  <c r="CO12" i="7"/>
  <c r="CO15" i="7"/>
  <c r="CO21" i="7"/>
  <c r="CO22" i="7"/>
  <c r="CO23" i="7"/>
  <c r="CP60" i="6"/>
  <c r="CP23" i="6"/>
  <c r="CP22" i="6"/>
  <c r="CP21" i="6"/>
  <c r="CP20" i="6"/>
  <c r="CP19" i="6"/>
  <c r="CP18" i="6"/>
  <c r="CP17" i="6"/>
  <c r="CP16" i="6"/>
  <c r="CP14" i="6"/>
  <c r="CP13" i="6"/>
  <c r="CP12" i="6"/>
  <c r="CP41" i="6"/>
  <c r="CP9" i="6"/>
  <c r="CP8" i="6"/>
  <c r="CP7" i="6"/>
  <c r="CP5" i="6"/>
  <c r="CP61" i="6"/>
  <c r="CP12" i="4" l="1"/>
  <c r="CP14" i="4"/>
  <c r="CP15" i="4"/>
  <c r="CP16" i="4"/>
  <c r="CP17" i="4"/>
  <c r="CP18" i="4"/>
  <c r="CP6" i="4"/>
  <c r="CB27" i="11"/>
  <c r="CB22" i="11"/>
  <c r="CB46" i="11"/>
  <c r="CB8" i="11"/>
  <c r="CB7" i="11"/>
  <c r="CB4" i="11"/>
  <c r="CO28" i="2"/>
  <c r="CO26" i="2"/>
  <c r="CO14" i="2"/>
  <c r="CB24" i="11"/>
  <c r="BN17" i="13"/>
  <c r="BN16" i="13"/>
  <c r="BN15" i="13"/>
  <c r="BN13" i="13"/>
  <c r="BN11" i="13"/>
  <c r="BN10" i="13"/>
  <c r="BN47" i="13"/>
  <c r="BN58" i="13"/>
  <c r="BN7" i="13"/>
  <c r="AZ33" i="15"/>
  <c r="AZ32" i="15"/>
  <c r="AZ31" i="15"/>
  <c r="AZ27" i="15"/>
  <c r="AZ26" i="15"/>
  <c r="AZ24" i="15"/>
  <c r="AZ19" i="15"/>
  <c r="AZ18" i="15"/>
  <c r="AZ16" i="15"/>
  <c r="AZ15" i="15"/>
  <c r="AZ11" i="15"/>
  <c r="AL17" i="17"/>
  <c r="AL5" i="17"/>
  <c r="Y19" i="17" l="1"/>
  <c r="DX76" i="3" l="1"/>
  <c r="CO67" i="2"/>
  <c r="CO16" i="2"/>
  <c r="X18" i="20" l="1"/>
  <c r="X52" i="20"/>
  <c r="X15" i="20"/>
  <c r="X14" i="20"/>
  <c r="X49" i="20"/>
  <c r="AA49" i="20" s="1"/>
  <c r="AA1" i="20" s="1"/>
  <c r="C6" i="26" s="1"/>
  <c r="C18" i="26" s="1"/>
  <c r="X4" i="20"/>
  <c r="X5" i="20"/>
  <c r="X7" i="20"/>
  <c r="AZ30" i="15"/>
  <c r="AZ66" i="15"/>
  <c r="AZ5" i="15"/>
  <c r="CB14" i="11"/>
  <c r="CB11" i="11"/>
  <c r="CP14" i="3"/>
  <c r="CP68" i="3"/>
  <c r="CP35" i="3"/>
  <c r="CP65" i="3"/>
  <c r="CP4" i="3"/>
  <c r="CO24" i="2"/>
  <c r="CO30" i="2"/>
  <c r="CO27" i="2"/>
  <c r="CO4" i="2"/>
  <c r="CO69" i="2"/>
  <c r="CO5" i="2"/>
  <c r="CO45" i="2"/>
  <c r="CO44" i="2"/>
  <c r="CO12" i="2"/>
  <c r="CO23" i="2"/>
  <c r="CO22" i="2"/>
  <c r="CO13" i="2"/>
  <c r="CP21" i="4"/>
  <c r="CP20" i="4"/>
  <c r="CP11" i="4"/>
  <c r="CP10" i="4"/>
  <c r="CP41" i="4"/>
  <c r="CP8" i="4"/>
  <c r="CP59" i="4"/>
  <c r="CP11" i="6"/>
  <c r="CP6" i="6"/>
  <c r="C17" i="22"/>
  <c r="CS16" i="9"/>
  <c r="CS15" i="9"/>
  <c r="C19" i="22"/>
  <c r="D87" i="3"/>
  <c r="BI66" i="3"/>
  <c r="CE42" i="9"/>
  <c r="CF79" i="7"/>
  <c r="CB66" i="5"/>
  <c r="CF9" i="8"/>
  <c r="CF11" i="8"/>
  <c r="CB29" i="9"/>
  <c r="CO44" i="4"/>
  <c r="CF8" i="8"/>
  <c r="K47" i="20"/>
  <c r="K46" i="20"/>
  <c r="CJ40" i="9"/>
  <c r="CB33" i="9"/>
  <c r="CF12" i="8"/>
  <c r="BC74" i="7"/>
  <c r="BY85" i="3"/>
  <c r="AM4" i="11"/>
  <c r="BA14" i="4"/>
  <c r="AZ12" i="2"/>
  <c r="K23" i="15"/>
  <c r="B3" i="12"/>
  <c r="AY99" i="6"/>
  <c r="AT82" i="11"/>
  <c r="Y37" i="13"/>
  <c r="AM38" i="11"/>
  <c r="AZ51" i="5"/>
  <c r="BA47" i="6"/>
  <c r="AZ59" i="2"/>
  <c r="AM42" i="11"/>
  <c r="K47" i="15"/>
  <c r="BH52" i="8"/>
  <c r="AZ13" i="5"/>
  <c r="K60" i="15"/>
  <c r="AM41" i="11"/>
  <c r="Y15" i="13"/>
  <c r="AM12" i="11"/>
  <c r="BA34" i="4"/>
  <c r="AZ5" i="5"/>
  <c r="AZ42" i="7"/>
  <c r="AM6" i="11"/>
  <c r="Y57" i="13"/>
  <c r="Y58" i="13"/>
  <c r="BA61" i="3"/>
  <c r="AM18" i="11"/>
  <c r="BA17" i="9"/>
  <c r="AM5" i="11"/>
  <c r="BA18" i="6"/>
  <c r="BA10" i="3"/>
  <c r="AZ14" i="5"/>
  <c r="AZ24" i="2"/>
  <c r="AM14" i="11"/>
  <c r="BA50" i="6"/>
  <c r="K7" i="15"/>
  <c r="D78" i="10"/>
  <c r="D88" i="9"/>
  <c r="D85" i="9"/>
  <c r="D82" i="9"/>
  <c r="D79" i="9"/>
  <c r="D76" i="9"/>
  <c r="D93" i="8"/>
  <c r="D116" i="7"/>
  <c r="D128" i="6"/>
  <c r="D126" i="5"/>
  <c r="D134" i="3"/>
  <c r="D134" i="2"/>
  <c r="D121" i="11"/>
  <c r="D132" i="4"/>
  <c r="D75" i="10"/>
  <c r="D90" i="8"/>
  <c r="D113" i="7"/>
  <c r="D125" i="6"/>
  <c r="D123" i="5"/>
  <c r="D129" i="4"/>
  <c r="D126" i="4"/>
  <c r="D131" i="3"/>
  <c r="D131" i="2"/>
  <c r="D118" i="11"/>
  <c r="D57" i="10"/>
  <c r="D72" i="10"/>
  <c r="D87" i="8"/>
  <c r="D110" i="7"/>
  <c r="D122" i="6"/>
  <c r="D120" i="5"/>
  <c r="D128" i="3"/>
  <c r="D128" i="2"/>
  <c r="D115" i="11"/>
  <c r="D69" i="10"/>
  <c r="D84" i="8"/>
  <c r="D107" i="7"/>
  <c r="D119" i="6"/>
  <c r="D117" i="5"/>
  <c r="D123" i="4"/>
  <c r="D125" i="3"/>
  <c r="D125" i="2"/>
  <c r="D112" i="11"/>
  <c r="D66" i="10"/>
  <c r="D81" i="8"/>
  <c r="D104" i="7"/>
  <c r="D116" i="6"/>
  <c r="D114" i="5"/>
  <c r="D120" i="4"/>
  <c r="D117" i="4"/>
  <c r="D122" i="3"/>
  <c r="D122" i="2"/>
  <c r="D109" i="11"/>
  <c r="D106" i="11"/>
  <c r="D63" i="10"/>
  <c r="D73" i="9"/>
  <c r="D78" i="8"/>
  <c r="D101" i="7"/>
  <c r="D113" i="6"/>
  <c r="D111" i="5"/>
  <c r="D119" i="3"/>
  <c r="D119" i="2"/>
  <c r="AB96" i="8"/>
  <c r="D70" i="9"/>
  <c r="D113" i="2"/>
  <c r="D116" i="2"/>
  <c r="D60" i="10"/>
  <c r="D75" i="8"/>
  <c r="D98" i="7"/>
  <c r="D110" i="6"/>
  <c r="D108" i="5"/>
  <c r="D114" i="4"/>
  <c r="D103" i="11"/>
  <c r="D116" i="3"/>
  <c r="D155" i="2"/>
  <c r="D67" i="9"/>
  <c r="D95" i="7"/>
  <c r="D107" i="6"/>
  <c r="D105" i="5"/>
  <c r="D111" i="4"/>
  <c r="D113" i="3"/>
  <c r="D110" i="2"/>
  <c r="D94" i="11"/>
  <c r="D97" i="11"/>
  <c r="D100" i="11"/>
  <c r="D72" i="8"/>
  <c r="D88" i="11"/>
  <c r="D104" i="2"/>
  <c r="D102" i="4"/>
  <c r="D54" i="10"/>
  <c r="D51" i="10"/>
  <c r="D48" i="10"/>
  <c r="D64" i="9"/>
  <c r="D61" i="9"/>
  <c r="D58" i="9"/>
  <c r="D69" i="8"/>
  <c r="D66" i="8"/>
  <c r="D63" i="8"/>
  <c r="D83" i="7"/>
  <c r="D92" i="7"/>
  <c r="D89" i="7"/>
  <c r="D86" i="7"/>
  <c r="D104" i="6"/>
  <c r="D101" i="6"/>
  <c r="D98" i="6"/>
  <c r="D102" i="5"/>
  <c r="D99" i="5"/>
  <c r="D96" i="5"/>
  <c r="D108" i="4"/>
  <c r="D105" i="4"/>
  <c r="D110" i="3"/>
  <c r="D107" i="3"/>
  <c r="D104" i="3"/>
  <c r="D107" i="2"/>
  <c r="D91" i="11"/>
  <c r="D45" i="10"/>
  <c r="D42" i="10"/>
  <c r="D55" i="9"/>
  <c r="D52" i="9"/>
  <c r="D60" i="8"/>
  <c r="D57" i="8"/>
  <c r="D80" i="7"/>
  <c r="D95" i="6"/>
  <c r="D92" i="6"/>
  <c r="D93" i="5"/>
  <c r="D90" i="5"/>
  <c r="D99" i="4"/>
  <c r="D96" i="4"/>
  <c r="D101" i="3"/>
  <c r="D98" i="3"/>
  <c r="D85" i="11"/>
  <c r="D101" i="2"/>
  <c r="D95" i="2"/>
  <c r="A34" i="8"/>
  <c r="B34" i="8" s="1"/>
  <c r="A5" i="10"/>
  <c r="B5" i="10" s="1"/>
  <c r="B14" i="10"/>
  <c r="A15" i="10"/>
  <c r="B15" i="10"/>
  <c r="B18" i="10"/>
  <c r="A9" i="9"/>
  <c r="B9" i="9"/>
  <c r="B15" i="9"/>
  <c r="A16" i="9"/>
  <c r="B16" i="9" s="1"/>
  <c r="A23" i="8"/>
  <c r="A25" i="8"/>
  <c r="B26" i="8"/>
  <c r="B30" i="8"/>
  <c r="B31" i="8"/>
  <c r="B32" i="8"/>
  <c r="A37" i="6"/>
  <c r="B43" i="6"/>
  <c r="A12" i="6"/>
  <c r="A13" i="6" s="1"/>
  <c r="A44" i="5"/>
  <c r="B44" i="5" s="1"/>
  <c r="A47" i="3"/>
  <c r="A55" i="2"/>
  <c r="B55" i="2" s="1"/>
  <c r="B39" i="11"/>
  <c r="B10" i="9"/>
  <c r="A41" i="6"/>
  <c r="B41" i="6" s="1"/>
  <c r="D51" i="9"/>
  <c r="D44" i="9"/>
  <c r="D75" i="11"/>
  <c r="D79" i="7"/>
  <c r="D89" i="5"/>
  <c r="D97" i="3"/>
  <c r="D84" i="11"/>
  <c r="D50" i="9"/>
  <c r="D78" i="7"/>
  <c r="D88" i="5"/>
  <c r="D96" i="3"/>
  <c r="D83" i="11"/>
  <c r="D49" i="9"/>
  <c r="D77" i="7"/>
  <c r="D87" i="5"/>
  <c r="D95" i="3"/>
  <c r="D82" i="11"/>
  <c r="D48" i="9"/>
  <c r="D76" i="7"/>
  <c r="D86" i="5"/>
  <c r="D94" i="3"/>
  <c r="D81" i="11"/>
  <c r="D47" i="9"/>
  <c r="D75" i="7"/>
  <c r="D85" i="5"/>
  <c r="D93" i="3"/>
  <c r="D80" i="11"/>
  <c r="D46" i="9"/>
  <c r="D74" i="7"/>
  <c r="D84" i="5"/>
  <c r="D92" i="3"/>
  <c r="D79" i="11"/>
  <c r="D45" i="9"/>
  <c r="D73" i="7"/>
  <c r="D83" i="5"/>
  <c r="D91" i="3"/>
  <c r="D78" i="11"/>
  <c r="D72" i="7"/>
  <c r="D82" i="5"/>
  <c r="D90" i="3"/>
  <c r="D77" i="11"/>
  <c r="D43" i="9"/>
  <c r="D71" i="7"/>
  <c r="D81" i="5"/>
  <c r="D89" i="3"/>
  <c r="D76" i="11"/>
  <c r="D42" i="9"/>
  <c r="D70" i="7"/>
  <c r="D80" i="5"/>
  <c r="D88" i="3"/>
  <c r="D79" i="5"/>
  <c r="D74" i="11"/>
  <c r="D41" i="10"/>
  <c r="D56" i="8"/>
  <c r="D91" i="6"/>
  <c r="D95" i="4"/>
  <c r="D94" i="2"/>
  <c r="D40" i="10"/>
  <c r="D55" i="8"/>
  <c r="D90" i="6"/>
  <c r="D94" i="4"/>
  <c r="D93" i="2"/>
  <c r="D39" i="10"/>
  <c r="D54" i="8"/>
  <c r="D89" i="6"/>
  <c r="D93" i="4"/>
  <c r="D92" i="2"/>
  <c r="D38" i="10"/>
  <c r="D53" i="8"/>
  <c r="D88" i="6"/>
  <c r="D92" i="4"/>
  <c r="D91" i="2"/>
  <c r="D37" i="10"/>
  <c r="D52" i="8"/>
  <c r="D87" i="6"/>
  <c r="D91" i="4"/>
  <c r="D90" i="2"/>
  <c r="D36" i="10"/>
  <c r="D51" i="8"/>
  <c r="D86" i="6"/>
  <c r="D90" i="4"/>
  <c r="D89" i="2"/>
  <c r="D35" i="10"/>
  <c r="D50" i="8"/>
  <c r="D85" i="6"/>
  <c r="D89" i="4"/>
  <c r="D88" i="2"/>
  <c r="D34" i="10"/>
  <c r="D49" i="8"/>
  <c r="D84" i="6"/>
  <c r="D88" i="4"/>
  <c r="D87" i="2"/>
  <c r="D33" i="10"/>
  <c r="D48" i="8"/>
  <c r="D83" i="6"/>
  <c r="D87" i="4"/>
  <c r="D86" i="2"/>
  <c r="D32" i="10"/>
  <c r="D47" i="8"/>
  <c r="D82" i="6"/>
  <c r="D86" i="4"/>
  <c r="D85" i="2"/>
  <c r="D85" i="4"/>
  <c r="C96" i="2"/>
  <c r="D84" i="2"/>
  <c r="D31" i="10"/>
  <c r="C43" i="10"/>
  <c r="C81" i="7"/>
  <c r="D69" i="7"/>
  <c r="C58" i="8"/>
  <c r="D46" i="8"/>
  <c r="D81" i="6"/>
  <c r="C93" i="6"/>
  <c r="C53" i="9"/>
  <c r="D41" i="9"/>
  <c r="D53" i="9"/>
  <c r="A6" i="10" l="1"/>
  <c r="B47" i="3"/>
  <c r="A23" i="3"/>
  <c r="B23" i="3" s="1"/>
  <c r="CB3" i="11"/>
  <c r="E6" i="26"/>
  <c r="D43" i="10"/>
  <c r="D62" i="9"/>
  <c r="B12" i="6"/>
  <c r="D93" i="6"/>
  <c r="D99" i="6" s="1"/>
  <c r="AZ2" i="15"/>
  <c r="C8" i="22" s="1"/>
  <c r="D71" i="9"/>
  <c r="A11" i="6"/>
  <c r="A42" i="6" s="1"/>
  <c r="B42" i="6" s="1"/>
  <c r="A48" i="3"/>
  <c r="B48" i="3" s="1"/>
  <c r="D81" i="7"/>
  <c r="D102" i="7" s="1"/>
  <c r="D97" i="4"/>
  <c r="D112" i="4" s="1"/>
  <c r="D73" i="10"/>
  <c r="D70" i="10"/>
  <c r="D64" i="10"/>
  <c r="D76" i="10"/>
  <c r="D61" i="10"/>
  <c r="D67" i="10"/>
  <c r="D58" i="10"/>
  <c r="D52" i="10"/>
  <c r="D49" i="10"/>
  <c r="D55" i="10"/>
  <c r="D46" i="10"/>
  <c r="D79" i="10"/>
  <c r="D80" i="9"/>
  <c r="D86" i="11"/>
  <c r="D101" i="11" s="1"/>
  <c r="D86" i="9"/>
  <c r="D77" i="9"/>
  <c r="D56" i="9"/>
  <c r="D96" i="2"/>
  <c r="D123" i="2" s="1"/>
  <c r="D83" i="9"/>
  <c r="D59" i="9"/>
  <c r="D74" i="9"/>
  <c r="D65" i="9"/>
  <c r="D89" i="9"/>
  <c r="D58" i="8"/>
  <c r="D70" i="8" s="1"/>
  <c r="D99" i="3"/>
  <c r="D129" i="3" s="1"/>
  <c r="D68" i="9"/>
  <c r="CP3" i="6"/>
  <c r="C15" i="22" s="1"/>
  <c r="A38" i="6"/>
  <c r="B37" i="6"/>
  <c r="CS2" i="9"/>
  <c r="C18" i="22" s="1"/>
  <c r="X2" i="20"/>
  <c r="C6" i="22" s="1"/>
  <c r="AL2" i="17"/>
  <c r="C7" i="22" s="1"/>
  <c r="BN2" i="13"/>
  <c r="C9" i="22" s="1"/>
  <c r="CO3" i="2"/>
  <c r="C11" i="22" s="1"/>
  <c r="CP3" i="4"/>
  <c r="C13" i="22" s="1"/>
  <c r="D91" i="5"/>
  <c r="C91" i="5"/>
  <c r="CO3" i="7"/>
  <c r="C16" i="22" s="1"/>
  <c r="A7" i="10" l="1"/>
  <c r="B6" i="10"/>
  <c r="D114" i="3"/>
  <c r="D85" i="8"/>
  <c r="D108" i="3"/>
  <c r="D114" i="7"/>
  <c r="D99" i="7"/>
  <c r="D84" i="7"/>
  <c r="D90" i="7"/>
  <c r="D117" i="7"/>
  <c r="D102" i="6"/>
  <c r="D123" i="6"/>
  <c r="D105" i="6"/>
  <c r="D117" i="6"/>
  <c r="D126" i="6"/>
  <c r="D120" i="6"/>
  <c r="D111" i="6"/>
  <c r="D129" i="6"/>
  <c r="D96" i="6"/>
  <c r="D108" i="6"/>
  <c r="D114" i="6"/>
  <c r="D103" i="4"/>
  <c r="D121" i="4"/>
  <c r="D118" i="4"/>
  <c r="D130" i="4"/>
  <c r="D127" i="4"/>
  <c r="D124" i="4"/>
  <c r="D109" i="4"/>
  <c r="D133" i="4"/>
  <c r="D115" i="4"/>
  <c r="D102" i="2"/>
  <c r="D95" i="11"/>
  <c r="D110" i="11"/>
  <c r="D82" i="8"/>
  <c r="B11" i="6"/>
  <c r="D106" i="4"/>
  <c r="D100" i="4"/>
  <c r="D132" i="3"/>
  <c r="D135" i="3"/>
  <c r="D105" i="3"/>
  <c r="A9" i="3"/>
  <c r="B9" i="3" s="1"/>
  <c r="D126" i="2"/>
  <c r="D135" i="2"/>
  <c r="D120" i="2"/>
  <c r="D132" i="2"/>
  <c r="D129" i="2"/>
  <c r="D117" i="2"/>
  <c r="D105" i="2"/>
  <c r="D114" i="2"/>
  <c r="D111" i="2"/>
  <c r="D111" i="7"/>
  <c r="D87" i="7"/>
  <c r="D93" i="7"/>
  <c r="D96" i="7"/>
  <c r="D108" i="7"/>
  <c r="D105" i="7"/>
  <c r="D126" i="3"/>
  <c r="D108" i="2"/>
  <c r="D120" i="3"/>
  <c r="D102" i="3"/>
  <c r="D117" i="3"/>
  <c r="D111" i="3"/>
  <c r="D123" i="3"/>
  <c r="D64" i="8"/>
  <c r="D88" i="8"/>
  <c r="D79" i="8"/>
  <c r="D61" i="8"/>
  <c r="D67" i="8"/>
  <c r="D89" i="11"/>
  <c r="D122" i="11"/>
  <c r="D73" i="8"/>
  <c r="D76" i="8"/>
  <c r="D119" i="11"/>
  <c r="D107" i="11"/>
  <c r="D104" i="11"/>
  <c r="D98" i="11"/>
  <c r="D116" i="11"/>
  <c r="D92" i="11"/>
  <c r="D91" i="8"/>
  <c r="D94" i="8"/>
  <c r="D113" i="11"/>
  <c r="B38" i="6"/>
  <c r="A39" i="6"/>
  <c r="D127" i="5"/>
  <c r="D103" i="5"/>
  <c r="D112" i="5"/>
  <c r="D121" i="5"/>
  <c r="D118" i="5"/>
  <c r="D124" i="5"/>
  <c r="D115" i="5"/>
  <c r="D97" i="5"/>
  <c r="D106" i="5"/>
  <c r="D109" i="5"/>
  <c r="D100" i="5"/>
  <c r="D94" i="5"/>
  <c r="B7" i="10" l="1"/>
  <c r="A8" i="10"/>
  <c r="A10" i="3"/>
  <c r="A64" i="3" s="1"/>
  <c r="B39" i="6"/>
  <c r="A40" i="6"/>
  <c r="B8" i="10" l="1"/>
  <c r="A9" i="10"/>
  <c r="B10" i="3"/>
  <c r="B40" i="6"/>
  <c r="A8" i="6"/>
  <c r="A11" i="3"/>
  <c r="B64" i="3"/>
  <c r="B9" i="10" l="1"/>
  <c r="A10" i="10"/>
  <c r="B8" i="6"/>
  <c r="A9" i="6"/>
  <c r="B9" i="6" s="1"/>
  <c r="B11" i="3"/>
  <c r="A49" i="3"/>
  <c r="A11" i="10" l="1"/>
  <c r="B10" i="10"/>
  <c r="B49" i="3"/>
  <c r="A50" i="3"/>
  <c r="A12" i="10" l="1"/>
  <c r="B11" i="10"/>
  <c r="B50" i="3"/>
  <c r="B12" i="10" l="1"/>
  <c r="A13" i="10"/>
  <c r="B13" i="10" s="1"/>
  <c r="A51" i="3"/>
  <c r="B51" i="3" s="1"/>
  <c r="B76" i="3"/>
  <c r="C14" i="22" l="1"/>
  <c r="C12" i="22" l="1"/>
  <c r="C10" i="22" l="1"/>
  <c r="C20" i="22" s="1"/>
  <c r="DS76" i="5" l="1"/>
  <c r="DS1" i="5" s="1"/>
  <c r="D14" i="26" s="1"/>
  <c r="E14" i="26" l="1"/>
  <c r="DW1" i="6" l="1"/>
  <c r="D15" i="26" s="1"/>
  <c r="E15" i="26" l="1"/>
  <c r="E18" i="26" s="1"/>
  <c r="D18" i="26"/>
  <c r="CP67" i="3"/>
  <c r="CP17" i="3"/>
  <c r="CO53" i="5"/>
  <c r="CO12" i="5"/>
  <c r="CO11" i="5"/>
  <c r="CO51" i="5"/>
  <c r="CQ1" i="13"/>
  <c r="CO39" i="5"/>
  <c r="CO9" i="5"/>
  <c r="CO61" i="5"/>
  <c r="CO66" i="5"/>
  <c r="CP27" i="3"/>
  <c r="CP18" i="3"/>
</calcChain>
</file>

<file path=xl/comments1.xml><?xml version="1.0" encoding="utf-8"?>
<comments xmlns="http://schemas.openxmlformats.org/spreadsheetml/2006/main">
  <authors>
    <author>tc={0EC9D68F-887E-470D-A145-EE2F227521E5}</author>
  </authors>
  <commentList>
    <comment ref="BR18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Why rate / monthly fee not enterd?</t>
        </r>
      </text>
    </comment>
  </commentList>
</comments>
</file>

<file path=xl/comments2.xml><?xml version="1.0" encoding="utf-8"?>
<comments xmlns="http://schemas.openxmlformats.org/spreadsheetml/2006/main">
  <authors>
    <author>tc={B05D03C4-E4BF-4F1C-BA57-25FB01AB9E2A}</author>
    <author>tc={C1DC16B8-1DFB-4798-AFA9-0193608DDF47}</author>
  </authors>
  <commentList>
    <comment ref="CR1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Get decision from Madam and close the carrying over amount?</t>
        </r>
      </text>
    </comment>
    <comment ref="CS1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Why monthly fee not entered?</t>
        </r>
      </text>
    </comment>
  </commentList>
</comments>
</file>

<file path=xl/comments3.xml><?xml version="1.0" encoding="utf-8"?>
<comments xmlns="http://schemas.openxmlformats.org/spreadsheetml/2006/main">
  <authors>
    <author>tc={AA811BC7-8585-4DCA-A9A0-6DE76FFA6320}</author>
    <author>tc={79E8FC07-80D1-4D75-A4A2-8E40051FC6F9}</author>
    <author>tc={5EF90B0E-6BC4-44CC-A723-1FDE1793940A}</author>
    <author>tc={743179C8-6887-4A39-A62F-5309F48BB042}</author>
    <author>tc={106258FF-7EDC-4DEF-B431-C7A291914579}</author>
    <author>tc={C7137666-F489-4175-A3B7-BF34A0036ADD}</author>
  </authors>
  <commentList>
    <comment ref="CT2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Why monthly fee rate is not entered?</t>
        </r>
      </text>
    </comment>
    <comment ref="CT67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Why monthly fee rate is not entered?</t>
        </r>
      </text>
    </comment>
    <comment ref="CT70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Why monthly fee rate is not entered?</t>
        </r>
      </text>
    </comment>
    <comment ref="CT7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Why monthly fee rate is not entered?</t>
        </r>
      </text>
    </comment>
    <comment ref="CS76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Get the decision from Madam and clear it out.</t>
        </r>
      </text>
    </comment>
    <comment ref="CT77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Why monthly fee rate is not entered?</t>
        </r>
      </text>
    </comment>
  </commentList>
</comments>
</file>

<file path=xl/comments4.xml><?xml version="1.0" encoding="utf-8"?>
<comments xmlns="http://schemas.openxmlformats.org/spreadsheetml/2006/main">
  <authors>
    <author>tc={F114FB87-9E56-424B-A1A9-6070C3AD70AB}</author>
    <author>tc={CED2E6AD-ABDB-40E9-B228-27E9E2F16802}</author>
    <author>tc={723F45BB-1B55-499F-93A6-85BBB811EBAE}</author>
    <author>tc={C7137666-F489-4175-A3B7-BF34A0036ADD}</author>
  </authors>
  <commentList>
    <comment ref="CT2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Why monthly fee rate is not entered?</t>
        </r>
      </text>
    </comment>
    <comment ref="CT5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Why monthly fee rate is not entered?</t>
        </r>
      </text>
    </comment>
    <comment ref="CS6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get decision from Madam and clear it out</t>
        </r>
      </text>
    </comment>
    <comment ref="CT6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Why monthly fee rate is not entered?</t>
        </r>
      </text>
    </comment>
    <comment ref="CT62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Why monthly fee rate is not entered?</t>
        </r>
      </text>
    </comment>
  </commentList>
</comments>
</file>

<file path=xl/comments5.xml><?xml version="1.0" encoding="utf-8"?>
<comments xmlns="http://schemas.openxmlformats.org/spreadsheetml/2006/main">
  <authors>
    <author>tc={B0593682-8760-4EF2-A915-12C76A400CC1}</author>
    <author>tc={A46AB892-2F40-46A6-985F-8FECA662E62B}</author>
    <author>tc={337360FC-6222-4981-A827-83B38ACB52A3}</author>
    <author>tc={96D2C148-AED8-4CCD-9F36-4E37065D5C34}</author>
    <author>tc={987103AD-9301-4332-97CD-1625B2CC4154}</author>
    <author>tc={2B660C48-F808-43D0-8250-0CE1640B7CAF}</author>
    <author>tc={857CA8CE-EA0A-4232-808B-7A39BD0D3766}</author>
  </authors>
  <commentList>
    <comment ref="CS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Full freeship - comment if decided</t>
        </r>
      </text>
    </comment>
    <comment ref="CR10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Why not cleared previously as overdue for along?</t>
        </r>
      </text>
    </comment>
    <comment ref="CR2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Why not cleared previously as overdue for along?</t>
        </r>
      </text>
    </comment>
    <comment ref="CS55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Why monthly fee rate is not entered?</t>
        </r>
      </text>
    </comment>
    <comment ref="CR57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Why not cleared previously as overdue for along?</t>
        </r>
      </text>
    </comment>
    <comment ref="CS57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Why monthly rate not entered?</t>
        </r>
      </text>
    </comment>
    <comment ref="CS6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Why monthly fee rate is not entered?</t>
        </r>
      </text>
    </comment>
  </commentList>
</comments>
</file>

<file path=xl/comments6.xml><?xml version="1.0" encoding="utf-8"?>
<comments xmlns="http://schemas.openxmlformats.org/spreadsheetml/2006/main">
  <authors>
    <author>tc={207AEEFD-F3E2-42B8-BE42-71FF5329735A}</author>
    <author>tc={1ACC559B-0D87-44A0-B3D7-D794CABABBAB}</author>
  </authors>
  <commentList>
    <comment ref="CS1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Why very long overdue?</t>
        </r>
      </text>
    </comment>
    <comment ref="CT58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Why monthly rate is missing? left the school  one month after admission</t>
        </r>
      </text>
    </comment>
  </commentList>
</comments>
</file>

<file path=xl/sharedStrings.xml><?xml version="1.0" encoding="utf-8"?>
<sst xmlns="http://schemas.openxmlformats.org/spreadsheetml/2006/main" count="17894" uniqueCount="8426">
  <si>
    <t>Session</t>
  </si>
  <si>
    <t>Nursery</t>
  </si>
  <si>
    <t>Kamran Kamal</t>
  </si>
  <si>
    <t>Muhammad Abu Bakar</t>
  </si>
  <si>
    <t>Imran Ahmed</t>
  </si>
  <si>
    <t>2016-17</t>
  </si>
  <si>
    <t>Umaiz Ahmed</t>
  </si>
  <si>
    <t>Adnan Ahmed</t>
  </si>
  <si>
    <t>Muhammad Ramiz ud Din Sheikh</t>
  </si>
  <si>
    <t>Muhammad Fasih ud Din Sheikh</t>
  </si>
  <si>
    <t>Muhammad Azan</t>
  </si>
  <si>
    <t>Muhammad Ayub Qureshi</t>
  </si>
  <si>
    <t>Dua Arshad</t>
  </si>
  <si>
    <t>Arshad Muhammad</t>
  </si>
  <si>
    <t>Abdul Rasheed</t>
  </si>
  <si>
    <t>Abdul Wahab</t>
  </si>
  <si>
    <t>Maryam</t>
  </si>
  <si>
    <t>Abdul Rauf</t>
  </si>
  <si>
    <t>Fatima</t>
  </si>
  <si>
    <t>Munawwer</t>
  </si>
  <si>
    <t>Aisha</t>
  </si>
  <si>
    <t>Abdul Rafay</t>
  </si>
  <si>
    <t>Muhammad Sohail</t>
  </si>
  <si>
    <t>Arfa</t>
  </si>
  <si>
    <t>Mughees Ahmed</t>
  </si>
  <si>
    <t>Muhammad Jami Raza</t>
  </si>
  <si>
    <t>Muhammad Amir Ali</t>
  </si>
  <si>
    <t>Aaira Amir</t>
  </si>
  <si>
    <t>Amir Israr</t>
  </si>
  <si>
    <t>Muhammad Ahmer Amir</t>
  </si>
  <si>
    <t>Muhammad Maaz Khan</t>
  </si>
  <si>
    <t>Badar-uz-Zaman</t>
  </si>
  <si>
    <t>Mir Umar Ali</t>
  </si>
  <si>
    <t>Mir Akbar Ali</t>
  </si>
  <si>
    <t>Hibah Siddiqui</t>
  </si>
  <si>
    <t>Sami  Ullah Siddiqui</t>
  </si>
  <si>
    <t>Farhan Majid</t>
  </si>
  <si>
    <t>Jaweria Khan</t>
  </si>
  <si>
    <t>Yasir Ahmed Khan</t>
  </si>
  <si>
    <t>Zara Khan</t>
  </si>
  <si>
    <t>Syed Anus</t>
  </si>
  <si>
    <t>Azhar-ul-Hasan</t>
  </si>
  <si>
    <t>Muhammad Aman</t>
  </si>
  <si>
    <t>Muhammad Shareef</t>
  </si>
  <si>
    <t>Muhammad Abdullah Kamal</t>
  </si>
  <si>
    <t>Zunaira Waseem</t>
  </si>
  <si>
    <t>Rafia Saleem</t>
  </si>
  <si>
    <t>Mohammad Saleem</t>
  </si>
  <si>
    <t>Muhammad Mustafa Khan</t>
  </si>
  <si>
    <t>Daina Nasir</t>
  </si>
  <si>
    <t>Muhammad Nasir</t>
  </si>
  <si>
    <t>Um-e-Farwa</t>
  </si>
  <si>
    <t>Faisal Hussain</t>
  </si>
  <si>
    <t>Muhammad Saleem</t>
  </si>
  <si>
    <t>Muhammad Shabbir</t>
  </si>
  <si>
    <t>Haika Shahid</t>
  </si>
  <si>
    <t>Muhammad Shahid</t>
  </si>
  <si>
    <t>T-Nursery/0070</t>
  </si>
  <si>
    <t>T-Nursery/0071</t>
  </si>
  <si>
    <t>T-Nursery/0072</t>
  </si>
  <si>
    <t>T-Nursery/0073</t>
  </si>
  <si>
    <t>T-Nursery/0074</t>
  </si>
  <si>
    <t>T-Nursery/0075</t>
  </si>
  <si>
    <t>T-Nursery/0076</t>
  </si>
  <si>
    <t>T-Nursery/0077</t>
  </si>
  <si>
    <t>T-Nursery/0078</t>
  </si>
  <si>
    <t>T-Nursery/0079</t>
  </si>
  <si>
    <t>T-Nursery/0080</t>
  </si>
  <si>
    <t>T-Nursery/0081</t>
  </si>
  <si>
    <t>T-Nursery/0082</t>
  </si>
  <si>
    <t>T-Nursery/0083</t>
  </si>
  <si>
    <t>T-Nursery/0084</t>
  </si>
  <si>
    <t>T-Nursery/0085</t>
  </si>
  <si>
    <t>T-Nursery/0086</t>
  </si>
  <si>
    <t>T-Nursery/0087</t>
  </si>
  <si>
    <t>T-Nursery/0088</t>
  </si>
  <si>
    <t>T-Nursery/0089</t>
  </si>
  <si>
    <t>T-Nursery/0090</t>
  </si>
  <si>
    <t>T-Nursery/0091</t>
  </si>
  <si>
    <t>T-Nursery/0092</t>
  </si>
  <si>
    <t>T-Nursery/0093</t>
  </si>
  <si>
    <t>T-Nursery/0094</t>
  </si>
  <si>
    <t>T-Nursery/0095</t>
  </si>
  <si>
    <t>T-Nursery/0096</t>
  </si>
  <si>
    <t>T-Nursery/0097</t>
  </si>
  <si>
    <t>T-Nursery/0098</t>
  </si>
  <si>
    <t>T-Nursery/0166</t>
  </si>
  <si>
    <t>T-Nursery/0169</t>
  </si>
  <si>
    <t xml:space="preserve">Registration Number </t>
  </si>
  <si>
    <t xml:space="preserve">Name of Students </t>
  </si>
  <si>
    <t xml:space="preserve">Father's Name </t>
  </si>
  <si>
    <t xml:space="preserve">Admission in class </t>
  </si>
  <si>
    <t>Admission Fee</t>
  </si>
  <si>
    <t>April</t>
  </si>
  <si>
    <t>May</t>
  </si>
  <si>
    <t>June</t>
  </si>
  <si>
    <t>July</t>
  </si>
  <si>
    <t>August</t>
  </si>
  <si>
    <t>September</t>
  </si>
  <si>
    <t>Annual Fund</t>
  </si>
  <si>
    <t>Registration Number</t>
  </si>
  <si>
    <t>Student's Name</t>
  </si>
  <si>
    <t>Father's/ Guardian's name</t>
  </si>
  <si>
    <t>Admission in Class</t>
  </si>
  <si>
    <t>Laiba Ameer</t>
  </si>
  <si>
    <t>Ameer Muhammad Siddiqui</t>
  </si>
  <si>
    <t>2015-16</t>
  </si>
  <si>
    <t>I</t>
  </si>
  <si>
    <t>Mohammed Saleem</t>
  </si>
  <si>
    <t>Syed Tahreem Ali Naqvi</t>
  </si>
  <si>
    <t>Prep-II</t>
  </si>
  <si>
    <t>Iqra Naz</t>
  </si>
  <si>
    <t>Farhan Khan</t>
  </si>
  <si>
    <t>Muhammad Ahtesham</t>
  </si>
  <si>
    <t>Ayaz Khan</t>
  </si>
  <si>
    <t>Mohammad Waseem</t>
  </si>
  <si>
    <t>Haseeb Ahmed</t>
  </si>
  <si>
    <t>Fatima Nadeem</t>
  </si>
  <si>
    <t>Nadeem Ahmed</t>
  </si>
  <si>
    <t>Muhammad Arham</t>
  </si>
  <si>
    <t>Umair Iqbal</t>
  </si>
  <si>
    <t>Muhammad Areeb</t>
  </si>
  <si>
    <t>Aamir Iqbal</t>
  </si>
  <si>
    <t>Syed Mustafa Kamal</t>
  </si>
  <si>
    <t>Syed Kamal Arif</t>
  </si>
  <si>
    <t>Prep-I</t>
  </si>
  <si>
    <t>Hassan Elahi</t>
  </si>
  <si>
    <t>Adnan Elahi</t>
  </si>
  <si>
    <t xml:space="preserve">Kulsoom </t>
  </si>
  <si>
    <t>Adil Ahsan</t>
  </si>
  <si>
    <t>Muhammad Rabi</t>
  </si>
  <si>
    <t>Muhammad Zahid</t>
  </si>
  <si>
    <t>Horiya Naz</t>
  </si>
  <si>
    <t>Syed Muhammad Arshad</t>
  </si>
  <si>
    <t>Syed Mohammad Rayyan</t>
  </si>
  <si>
    <t>Syed Abdul Rasheed</t>
  </si>
  <si>
    <t>Muhammad Hashir Siddiqui</t>
  </si>
  <si>
    <t>Safdar Saeed Siddiqui</t>
  </si>
  <si>
    <t>Mohammad Rashid</t>
  </si>
  <si>
    <t>Mohammad Sarim Khan</t>
  </si>
  <si>
    <t>Muhammed Anus Kamal</t>
  </si>
  <si>
    <t>Ramya Khan</t>
  </si>
  <si>
    <t>Shahid Ali Khan</t>
  </si>
  <si>
    <t>Abdul Sattar</t>
  </si>
  <si>
    <t>Asadullah</t>
  </si>
  <si>
    <t>Alishba Sattar</t>
  </si>
  <si>
    <t xml:space="preserve">Hania </t>
  </si>
  <si>
    <t>Aijaz Khalil</t>
  </si>
  <si>
    <t>Muhammad Abdul Samad</t>
  </si>
  <si>
    <t>Mufeez Ahmed</t>
  </si>
  <si>
    <t>Wajeeha</t>
  </si>
  <si>
    <t>Haider Ali</t>
  </si>
  <si>
    <t>Rafay</t>
  </si>
  <si>
    <t>Iqra</t>
  </si>
  <si>
    <t>Muhammad Fahad</t>
  </si>
  <si>
    <t>Muhammad Shamsuddin Faisal</t>
  </si>
  <si>
    <t>Mohammad Salaar</t>
  </si>
  <si>
    <t>Kashif Abdul Quddos</t>
  </si>
  <si>
    <t>Syeda Umm-e-Rooman</t>
  </si>
  <si>
    <t>Naveed Siraj</t>
  </si>
  <si>
    <t>Sarosh Khan</t>
  </si>
  <si>
    <t>Farman Rasheed Khan</t>
  </si>
  <si>
    <t>Ali Abbas</t>
  </si>
  <si>
    <t>Muhammad Irfan</t>
  </si>
  <si>
    <t>Bibi Maryam</t>
  </si>
  <si>
    <t>Muhammad Umar Farooq</t>
  </si>
  <si>
    <t>Muhammad Sufiyan</t>
  </si>
  <si>
    <t>Muhammad Arshad</t>
  </si>
  <si>
    <t>Muniba</t>
  </si>
  <si>
    <t>Nazish Naz</t>
  </si>
  <si>
    <t>Aisha Jawwad</t>
  </si>
  <si>
    <t>Muhammad Jawwad</t>
  </si>
  <si>
    <t>Horiya</t>
  </si>
  <si>
    <t>Ameer Ahmed</t>
  </si>
  <si>
    <t>Ayyan Ahmed</t>
  </si>
  <si>
    <t>Muhammad Fahad Siddiqui</t>
  </si>
  <si>
    <t>Muhammad Rashid Siddiqui</t>
  </si>
  <si>
    <t>Aroosa Islam</t>
  </si>
  <si>
    <t>Muhammad Islam</t>
  </si>
  <si>
    <t>Arqam Waseem</t>
  </si>
  <si>
    <t>M. Waseem Ilyas</t>
  </si>
  <si>
    <t>Mujtuba Ahmer</t>
  </si>
  <si>
    <t>Aqil Ahmed</t>
  </si>
  <si>
    <t>Abdul Nafay</t>
  </si>
  <si>
    <t>Ashar Ali Siddiqui</t>
  </si>
  <si>
    <t>Naseer Ahmed</t>
  </si>
  <si>
    <t>Nabiha Rizwan</t>
  </si>
  <si>
    <t>Rizwan Hussain</t>
  </si>
  <si>
    <t>T-Nursery/0006</t>
  </si>
  <si>
    <t>T-Nursery/0012</t>
  </si>
  <si>
    <t>T-Nursery/0013</t>
  </si>
  <si>
    <t>T-Nursery/0014</t>
  </si>
  <si>
    <t>T-Nursery/0016</t>
  </si>
  <si>
    <t>T-Nursery/0017</t>
  </si>
  <si>
    <t>T-Nursery/0018</t>
  </si>
  <si>
    <t>T-Nursery/0022</t>
  </si>
  <si>
    <t>T-Nursery/0027</t>
  </si>
  <si>
    <t>T-Nursery/0029</t>
  </si>
  <si>
    <t>T-Nursery/0036</t>
  </si>
  <si>
    <t>T-Nursery/0037</t>
  </si>
  <si>
    <t>T-Nursery/0040</t>
  </si>
  <si>
    <t>T-Nursery/0041</t>
  </si>
  <si>
    <t>T-Nursery/0045</t>
  </si>
  <si>
    <t>T-Nursery/0047</t>
  </si>
  <si>
    <t>T-Nursery/0048</t>
  </si>
  <si>
    <t>T-Nursery/0051</t>
  </si>
  <si>
    <t>T-Nursery/0054</t>
  </si>
  <si>
    <t>T-Nursery/0056</t>
  </si>
  <si>
    <t>T-Nursery/0057</t>
  </si>
  <si>
    <t>T-Nursery/0059</t>
  </si>
  <si>
    <t>T-Nursery/0060</t>
  </si>
  <si>
    <t>T-Nursery/0062</t>
  </si>
  <si>
    <t>T-Nursery/0063</t>
  </si>
  <si>
    <t>T-Nursery/0066</t>
  </si>
  <si>
    <t>Umaima Irshad</t>
  </si>
  <si>
    <t>Irshad Ahmed</t>
  </si>
  <si>
    <t>Amna Aamir</t>
  </si>
  <si>
    <t>Muhammad Aamir</t>
  </si>
  <si>
    <t>Muhammad Eshan Butt</t>
  </si>
  <si>
    <t>Kashif Ali</t>
  </si>
  <si>
    <t xml:space="preserve">Maria </t>
  </si>
  <si>
    <t>Aurang Zaib Mohammad Khan</t>
  </si>
  <si>
    <t>Shamir Hussain</t>
  </si>
  <si>
    <t>Amir Hussain</t>
  </si>
  <si>
    <t>Ume Hani</t>
  </si>
  <si>
    <t>Muhammad Azam</t>
  </si>
  <si>
    <t>Mahnoor</t>
  </si>
  <si>
    <t>Zahid Hussain</t>
  </si>
  <si>
    <t>Muhammad Ebad Khan</t>
  </si>
  <si>
    <t>Muhammad Kamal Khan</t>
  </si>
  <si>
    <t>Ali Ahmed</t>
  </si>
  <si>
    <t>Aqeel Ahmed</t>
  </si>
  <si>
    <t>Muhammad Shayan Khan</t>
  </si>
  <si>
    <t>Shakeel Ahmed</t>
  </si>
  <si>
    <t>T-Prep-I/0015</t>
  </si>
  <si>
    <t>T-Prep-I/0023</t>
  </si>
  <si>
    <t>T-Prep-I/0034</t>
  </si>
  <si>
    <t>T-Prep-I/0039</t>
  </si>
  <si>
    <t>T-Prep-I/0053</t>
  </si>
  <si>
    <t>T-Prep-I/0058</t>
  </si>
  <si>
    <t>T-Prep-I/0061</t>
  </si>
  <si>
    <t>T-Prep-I/0069</t>
  </si>
  <si>
    <t>Manam Aamir</t>
  </si>
  <si>
    <t>Aamir Mehmood</t>
  </si>
  <si>
    <t>T-Prep-II/0109</t>
  </si>
  <si>
    <t>Mohammad Ayan</t>
  </si>
  <si>
    <t>Mohammad Moshin</t>
  </si>
  <si>
    <t>T-Prep-II/0110</t>
  </si>
  <si>
    <t>Anum Shahbaz</t>
  </si>
  <si>
    <t>Shahbaz Aleem</t>
  </si>
  <si>
    <t>T-Prep-II/0111</t>
  </si>
  <si>
    <t>Aiman</t>
  </si>
  <si>
    <t>Muhammad Younus</t>
  </si>
  <si>
    <t>T-Prep-II/0112</t>
  </si>
  <si>
    <t>Rizwan Ahmed</t>
  </si>
  <si>
    <t>T-Prep-II/0113</t>
  </si>
  <si>
    <t>Dua khan</t>
  </si>
  <si>
    <t>Badar-uz-Zaman Khan</t>
  </si>
  <si>
    <t>T-Prep-II/0114</t>
  </si>
  <si>
    <t>Farwa Younus</t>
  </si>
  <si>
    <t>T-Prep-II/0115</t>
  </si>
  <si>
    <t>T-Prep-II/0116</t>
  </si>
  <si>
    <t>Muhammad Maaz</t>
  </si>
  <si>
    <t>Muhammad Munawar</t>
  </si>
  <si>
    <t>T-Prep-II/0117</t>
  </si>
  <si>
    <t>Aamir Hussain</t>
  </si>
  <si>
    <t>T-Prep-II/0165</t>
  </si>
  <si>
    <t xml:space="preserve">Fabiha </t>
  </si>
  <si>
    <t>T-Prep-II/0168</t>
  </si>
  <si>
    <t>Ammara Asad</t>
  </si>
  <si>
    <t>Asad Sherazi</t>
  </si>
  <si>
    <t>T-Prep-II/0007</t>
  </si>
  <si>
    <t>T-Prep-II/0008</t>
  </si>
  <si>
    <t>T-Prep-II/0020</t>
  </si>
  <si>
    <t>T-Prep-II/0028</t>
  </si>
  <si>
    <t>T-Prep-II/0033</t>
  </si>
  <si>
    <t>T-Prep-II/0038</t>
  </si>
  <si>
    <t>T-Prep-II/0050</t>
  </si>
  <si>
    <t>T-Prep-II/0052</t>
  </si>
  <si>
    <t>T-I/0118</t>
  </si>
  <si>
    <t>Muhammad Waleed</t>
  </si>
  <si>
    <t>Pervaiz Akhter</t>
  </si>
  <si>
    <t>T-I/0119</t>
  </si>
  <si>
    <t>Muhammad Hanzala Ashraf</t>
  </si>
  <si>
    <t>Muhammad Ashraf</t>
  </si>
  <si>
    <t>T-I/0120</t>
  </si>
  <si>
    <t>Maila Abid</t>
  </si>
  <si>
    <t>Abid Hussain</t>
  </si>
  <si>
    <t>T-I/0121</t>
  </si>
  <si>
    <t>Sheeraz</t>
  </si>
  <si>
    <t>Muhammad Aslam</t>
  </si>
  <si>
    <t>T-I/0122</t>
  </si>
  <si>
    <t>Ali Raza Khan</t>
  </si>
  <si>
    <t>T-I/0123</t>
  </si>
  <si>
    <t>T-I/0124</t>
  </si>
  <si>
    <t>Talha Imran</t>
  </si>
  <si>
    <t>Muhammad Imran</t>
  </si>
  <si>
    <t>T-I/0125</t>
  </si>
  <si>
    <t>Muhammad Hunain</t>
  </si>
  <si>
    <t>Abdul Waheed</t>
  </si>
  <si>
    <t>T-I/0126</t>
  </si>
  <si>
    <t>Muhammad Ayan Khan</t>
  </si>
  <si>
    <t>T-I/0127</t>
  </si>
  <si>
    <t>Muhammad Arham Ali</t>
  </si>
  <si>
    <t>Muhammad Khalid</t>
  </si>
  <si>
    <t>T-I/0128</t>
  </si>
  <si>
    <t>Abdul Wahid</t>
  </si>
  <si>
    <t>Tanveer Hussain</t>
  </si>
  <si>
    <t>T-I/0167</t>
  </si>
  <si>
    <t xml:space="preserve">Anabia </t>
  </si>
  <si>
    <t>Gul Muhammad</t>
  </si>
  <si>
    <t>T-I/0170</t>
  </si>
  <si>
    <t>Ayan Shahid</t>
  </si>
  <si>
    <t>T-II/0001</t>
  </si>
  <si>
    <t>T-II/0009</t>
  </si>
  <si>
    <t>T-II/0011</t>
  </si>
  <si>
    <t>T-II/0026</t>
  </si>
  <si>
    <t>T-II/0035</t>
  </si>
  <si>
    <t>T-II/0049</t>
  </si>
  <si>
    <t>T-II/0064</t>
  </si>
  <si>
    <t>III</t>
  </si>
  <si>
    <t>T-I/0005</t>
  </si>
  <si>
    <t>Muhammad Wasay Rehman</t>
  </si>
  <si>
    <t>Fazal Rehman</t>
  </si>
  <si>
    <t>T-I/0025</t>
  </si>
  <si>
    <t>Mohammad Arij Khan</t>
  </si>
  <si>
    <t>T-I/0030</t>
  </si>
  <si>
    <t>Rafia Majeed</t>
  </si>
  <si>
    <t>Syed Abdul Majeed Qadri</t>
  </si>
  <si>
    <t>T-I/0043</t>
  </si>
  <si>
    <t>Riaz Hussain</t>
  </si>
  <si>
    <t>II</t>
  </si>
  <si>
    <t>Jazla Fatima</t>
  </si>
  <si>
    <t>Mohammad Wahid</t>
  </si>
  <si>
    <t>Shayan Ahmed</t>
  </si>
  <si>
    <t>Fareed Ahmed</t>
  </si>
  <si>
    <t>Wania Binte Nadeem</t>
  </si>
  <si>
    <t>Zunaira Binte Shakeel</t>
  </si>
  <si>
    <t>Bisma</t>
  </si>
  <si>
    <t>Mazhar Abbas</t>
  </si>
  <si>
    <t>Azka</t>
  </si>
  <si>
    <t>Khalil Ahmed</t>
  </si>
  <si>
    <t xml:space="preserve">Maryam </t>
  </si>
  <si>
    <t>Masood Jahangir</t>
  </si>
  <si>
    <t>Hoorain Amir</t>
  </si>
  <si>
    <t>Muhammad Moin</t>
  </si>
  <si>
    <t>Muhammad Munawwar</t>
  </si>
  <si>
    <t>Mahnoor Khan</t>
  </si>
  <si>
    <t>T-III/0140</t>
  </si>
  <si>
    <t>Muhammad Mohsin</t>
  </si>
  <si>
    <t>T-III/0141</t>
  </si>
  <si>
    <t>Muhammad Sufyan</t>
  </si>
  <si>
    <t>Mohammad Younus</t>
  </si>
  <si>
    <t>T-III/0142</t>
  </si>
  <si>
    <t>Abdullah Inam</t>
  </si>
  <si>
    <t>Inam Ullah</t>
  </si>
  <si>
    <t>T-III/0143</t>
  </si>
  <si>
    <t xml:space="preserve">Syeda Anamta Ali </t>
  </si>
  <si>
    <t>T-III/0144</t>
  </si>
  <si>
    <t>Areeba Khan</t>
  </si>
  <si>
    <t>T-III/0145</t>
  </si>
  <si>
    <t>Omema Waheed</t>
  </si>
  <si>
    <t>T-III/0146</t>
  </si>
  <si>
    <t>Umaima Aamir</t>
  </si>
  <si>
    <t>T-III/0164</t>
  </si>
  <si>
    <t xml:space="preserve">Aiman Fatima </t>
  </si>
  <si>
    <t>T-III/0002</t>
  </si>
  <si>
    <t>Sadia Ghafoor</t>
  </si>
  <si>
    <t>Faizan Ghafoor</t>
  </si>
  <si>
    <t>T-III/0019</t>
  </si>
  <si>
    <t>Muhammad Faiz</t>
  </si>
  <si>
    <t>T-III/0021</t>
  </si>
  <si>
    <t>Mohammad Haiyan</t>
  </si>
  <si>
    <t>T-III/0024</t>
  </si>
  <si>
    <t>Abdul Samad</t>
  </si>
  <si>
    <t>T-III/0042</t>
  </si>
  <si>
    <t>Huzaifa</t>
  </si>
  <si>
    <t>Muhammad Nadeem</t>
  </si>
  <si>
    <t>T-III/0046</t>
  </si>
  <si>
    <t>M. Ahmer</t>
  </si>
  <si>
    <t>M. Khalid</t>
  </si>
  <si>
    <t>Maryam Aamir</t>
  </si>
  <si>
    <t>IV</t>
  </si>
  <si>
    <t>Muhammad Qaiser</t>
  </si>
  <si>
    <t>Muhammad Huzaifa Imran</t>
  </si>
  <si>
    <t>T-IV/0003</t>
  </si>
  <si>
    <t>T-IV/0004</t>
  </si>
  <si>
    <t>Muhammad Rafay Rehman</t>
  </si>
  <si>
    <t>T-IV/0010</t>
  </si>
  <si>
    <t>T-IV/0031</t>
  </si>
  <si>
    <t>Hira Sattar</t>
  </si>
  <si>
    <t>T-IV/0032</t>
  </si>
  <si>
    <t>Isha Sattar</t>
  </si>
  <si>
    <t>T-IV/0044</t>
  </si>
  <si>
    <t>Abdul Moeez Khan</t>
  </si>
  <si>
    <t>Umer Hayat Khan</t>
  </si>
  <si>
    <t>T-IV/0067</t>
  </si>
  <si>
    <t>Hassan Aamir</t>
  </si>
  <si>
    <t>VI</t>
  </si>
  <si>
    <t>V</t>
  </si>
  <si>
    <t>Simra Azam</t>
  </si>
  <si>
    <t>Muhammad Aliyan Shafiq</t>
  </si>
  <si>
    <t>Muhammad Shafiq (Late)</t>
  </si>
  <si>
    <t xml:space="preserve">Rida </t>
  </si>
  <si>
    <t>Mohammad Shahid</t>
  </si>
  <si>
    <t>Khizra</t>
  </si>
  <si>
    <t>Zenish Navaid</t>
  </si>
  <si>
    <t>Navaid Ahmed</t>
  </si>
  <si>
    <t>Muhammad Affan Jawwad</t>
  </si>
  <si>
    <t>Hassam Rasool</t>
  </si>
  <si>
    <t>Imam Rasool</t>
  </si>
  <si>
    <t>Muhammad Noman</t>
  </si>
  <si>
    <t>Sohaira Amir</t>
  </si>
  <si>
    <t>Simra Khalid</t>
  </si>
  <si>
    <t>Kanwar Saad Ali Khan</t>
  </si>
  <si>
    <t>Kanwar Muhammad Ali Khan</t>
  </si>
  <si>
    <t xml:space="preserve">    GR No.</t>
  </si>
  <si>
    <t xml:space="preserve">Amaem Khan </t>
  </si>
  <si>
    <t>Muhammad Masroor Alam Khan</t>
  </si>
  <si>
    <t>S.M.Umer Bin Naveed</t>
  </si>
  <si>
    <t>T-III/0068</t>
  </si>
  <si>
    <t>October</t>
  </si>
  <si>
    <t>Abdul Ahad Qazi</t>
  </si>
  <si>
    <t>November</t>
  </si>
  <si>
    <t>December</t>
  </si>
  <si>
    <t>Muniza khan</t>
  </si>
  <si>
    <t>Zahid Ali Khan</t>
  </si>
  <si>
    <t>T-Nursery/0172</t>
  </si>
  <si>
    <t>Zaid Ali khan</t>
  </si>
  <si>
    <t>Insharah khan</t>
  </si>
  <si>
    <t>T-IV/0071</t>
  </si>
  <si>
    <t>T-IV/0069</t>
  </si>
  <si>
    <t>T-IV/0068</t>
  </si>
  <si>
    <t>T-IV/0070</t>
  </si>
  <si>
    <t>Sara Akber</t>
  </si>
  <si>
    <t xml:space="preserve">Muhammed Fuzail Akber </t>
  </si>
  <si>
    <t>Muhammed Ashar</t>
  </si>
  <si>
    <t>T-IV/0176</t>
  </si>
  <si>
    <t>Muhammed Ahmed</t>
  </si>
  <si>
    <t>Salman Ashraf</t>
  </si>
  <si>
    <t>T-II/0178</t>
  </si>
  <si>
    <t xml:space="preserve">Ayesha </t>
  </si>
  <si>
    <t>January</t>
  </si>
  <si>
    <t>Abdul Hadi</t>
  </si>
  <si>
    <t>Rehan Ashraf</t>
  </si>
  <si>
    <t>Fatima Naseer</t>
  </si>
  <si>
    <t>T-Prep-II/0065</t>
  </si>
  <si>
    <t xml:space="preserve">   </t>
  </si>
  <si>
    <t>Laiba Khalil</t>
  </si>
  <si>
    <t>February</t>
  </si>
  <si>
    <t>March</t>
  </si>
  <si>
    <t>Fabiya Khan</t>
  </si>
  <si>
    <t>January'17</t>
  </si>
  <si>
    <t>February'17</t>
  </si>
  <si>
    <t>March'17</t>
  </si>
  <si>
    <t>Eman Naz (Dua Hooriya)</t>
  </si>
  <si>
    <t>T-Nursery/0185</t>
  </si>
  <si>
    <t>Midhat Siddiqui</t>
  </si>
  <si>
    <t>Muhammad Fahim Siddiqui</t>
  </si>
  <si>
    <t>2017-18</t>
  </si>
  <si>
    <t>T-Nursery/0187</t>
  </si>
  <si>
    <t>Muhammad Anas</t>
  </si>
  <si>
    <t>Mohammad Rasheed</t>
  </si>
  <si>
    <t>T-Nursery/0188</t>
  </si>
  <si>
    <t>Muhammad Sarim</t>
  </si>
  <si>
    <t>Kafeel Ahmed</t>
  </si>
  <si>
    <t>T-Nursery/0194</t>
  </si>
  <si>
    <t>Hareem</t>
  </si>
  <si>
    <t>Waqar</t>
  </si>
  <si>
    <t>T-Nursery/0196</t>
  </si>
  <si>
    <t>Manahil Farhan</t>
  </si>
  <si>
    <t>Farhan Aziz</t>
  </si>
  <si>
    <t>T-Nursery/0197</t>
  </si>
  <si>
    <t>Muhammad Rehan</t>
  </si>
  <si>
    <t>T-Nursery/0198</t>
  </si>
  <si>
    <t>Hurain Fatima</t>
  </si>
  <si>
    <t xml:space="preserve">Faraz Ahmed Khan </t>
  </si>
  <si>
    <t>T-Nursery/0205</t>
  </si>
  <si>
    <t xml:space="preserve">Muhammad Hammad </t>
  </si>
  <si>
    <t>T-Nursery/0207</t>
  </si>
  <si>
    <t xml:space="preserve">Muhammad Bazan </t>
  </si>
  <si>
    <t>Aziz Ahmed</t>
  </si>
  <si>
    <t>T-Nursery/0213</t>
  </si>
  <si>
    <t>Muhammad Abrash Waqas</t>
  </si>
  <si>
    <t>Muhammad Waqas Sadiq</t>
  </si>
  <si>
    <t>T-Nursery/0219</t>
  </si>
  <si>
    <t>Muhammad Naeem</t>
  </si>
  <si>
    <t>T-Nursery/0225</t>
  </si>
  <si>
    <t>Abdul Rafey</t>
  </si>
  <si>
    <t>Zameer Uddin</t>
  </si>
  <si>
    <t>T-Nursery/0227</t>
  </si>
  <si>
    <t>Maryam Danish</t>
  </si>
  <si>
    <t>Raja Danish Habib</t>
  </si>
  <si>
    <t>T-Nursery/0228</t>
  </si>
  <si>
    <t xml:space="preserve">Memona </t>
  </si>
  <si>
    <t>T-Nursery/0231</t>
  </si>
  <si>
    <t xml:space="preserve">Iqra </t>
  </si>
  <si>
    <t>T-Nursery/0232</t>
  </si>
  <si>
    <t>Muhammad Naveed Akhter Siddiqui</t>
  </si>
  <si>
    <t>T-Nursery/0233</t>
  </si>
  <si>
    <t>Faizan Ahmed</t>
  </si>
  <si>
    <t>T-Nursery/0237</t>
  </si>
  <si>
    <t>Muhammad Ibrahim</t>
  </si>
  <si>
    <t>T-Nursery/0238</t>
  </si>
  <si>
    <t>Aayat Yaseen</t>
  </si>
  <si>
    <t>Muhammad Yaseen</t>
  </si>
  <si>
    <t>T-Nursery/0239</t>
  </si>
  <si>
    <t>Mubashir Khan</t>
  </si>
  <si>
    <t>Anwer Khan</t>
  </si>
  <si>
    <t>T-Nursery/0241</t>
  </si>
  <si>
    <t xml:space="preserve">Syed Ahmed Kamal </t>
  </si>
  <si>
    <t>T-Nursery/0246</t>
  </si>
  <si>
    <t>Muhammad Rebal Khan</t>
  </si>
  <si>
    <t>Muhammad Rashid</t>
  </si>
  <si>
    <t>T-Nursery/0247</t>
  </si>
  <si>
    <t>Muhammad Hasnain</t>
  </si>
  <si>
    <t>Muhammad Saeed</t>
  </si>
  <si>
    <t>T-Prep-I/0183</t>
  </si>
  <si>
    <t>Muhammad Umer</t>
  </si>
  <si>
    <t>T-Prep-I/0184</t>
  </si>
  <si>
    <t>Khadija Akber</t>
  </si>
  <si>
    <t>T-Prep-I/0190</t>
  </si>
  <si>
    <t>Sawiyra Khan</t>
  </si>
  <si>
    <t>Rizwan</t>
  </si>
  <si>
    <t>Tayyaba Zaheer</t>
  </si>
  <si>
    <t>Zaheer Ahmed</t>
  </si>
  <si>
    <t>T-Prep-I/0193</t>
  </si>
  <si>
    <t>Nabeeha Javed</t>
  </si>
  <si>
    <t>Javed Shams</t>
  </si>
  <si>
    <t>T-Prep-I/0200</t>
  </si>
  <si>
    <t xml:space="preserve">Muhammad Ameen </t>
  </si>
  <si>
    <t>Muhammad Amjad</t>
  </si>
  <si>
    <t>T-Prep-I/0217</t>
  </si>
  <si>
    <t>Muhammad Zayan Shaikh</t>
  </si>
  <si>
    <t>Abdul Rasheed Shaikh</t>
  </si>
  <si>
    <t>T-Prep-II/0199</t>
  </si>
  <si>
    <t>Faaz Ahmed Khan</t>
  </si>
  <si>
    <t>Haris Ahmed Khan</t>
  </si>
  <si>
    <t>T-Prep-II/0203</t>
  </si>
  <si>
    <t>Hafsa</t>
  </si>
  <si>
    <t>T-Prep-II/0204</t>
  </si>
  <si>
    <t xml:space="preserve">Muhammad Minhaj Khan </t>
  </si>
  <si>
    <t>Muhammad Athar Khan</t>
  </si>
  <si>
    <t>T-Prep-II/0210</t>
  </si>
  <si>
    <t>Muhammad Hussain</t>
  </si>
  <si>
    <t>Muhammad Akram</t>
  </si>
  <si>
    <t>T-Prep-II/0214</t>
  </si>
  <si>
    <t>T-Prep-II/0221</t>
  </si>
  <si>
    <t>Haiqa</t>
  </si>
  <si>
    <t>Khawar Ali</t>
  </si>
  <si>
    <t>Hooriya</t>
  </si>
  <si>
    <t>Sheikh Jameel Ahmed</t>
  </si>
  <si>
    <t xml:space="preserve">Muhammad Subhan </t>
  </si>
  <si>
    <t>Amir Yaseen</t>
  </si>
  <si>
    <t>Marium</t>
  </si>
  <si>
    <t>Ghania Farhan</t>
  </si>
  <si>
    <t>Tabish Hussain</t>
  </si>
  <si>
    <t>Saeed Hussain</t>
  </si>
  <si>
    <t>T-I/0182</t>
  </si>
  <si>
    <t>T-I/0195</t>
  </si>
  <si>
    <t>T-I/0209</t>
  </si>
  <si>
    <t>T-I/0234</t>
  </si>
  <si>
    <t>T-I/0244</t>
  </si>
  <si>
    <t>T-II/0189</t>
  </si>
  <si>
    <t>Safwan Khan</t>
  </si>
  <si>
    <t>T-II/0192</t>
  </si>
  <si>
    <t>Muhammad Ayan Javed</t>
  </si>
  <si>
    <t>T-II/0201</t>
  </si>
  <si>
    <t>Muhammad Shaheer</t>
  </si>
  <si>
    <t>T-II/0215</t>
  </si>
  <si>
    <t>Saad Abdullah Shaikh</t>
  </si>
  <si>
    <t>T-II/0220</t>
  </si>
  <si>
    <t>Areeba</t>
  </si>
  <si>
    <t>T-II/0223</t>
  </si>
  <si>
    <t>Seenam</t>
  </si>
  <si>
    <t xml:space="preserve">Adnan Shah </t>
  </si>
  <si>
    <t>T-II/0229</t>
  </si>
  <si>
    <t>Syeda Afifa Ambreen</t>
  </si>
  <si>
    <t>Syed Qadeer Ahmed</t>
  </si>
  <si>
    <t>T-II/0240</t>
  </si>
  <si>
    <t>Huzaifa Khan</t>
  </si>
  <si>
    <t>T-III/0186</t>
  </si>
  <si>
    <t>Sufiyan Saeed</t>
  </si>
  <si>
    <t xml:space="preserve">Saeed Khan </t>
  </si>
  <si>
    <t>T-III/0202</t>
  </si>
  <si>
    <t>T-III/0218</t>
  </si>
  <si>
    <t>Ammara</t>
  </si>
  <si>
    <t>T-III/0243</t>
  </si>
  <si>
    <t>T-IV/0208</t>
  </si>
  <si>
    <t>Arisha Aziz</t>
  </si>
  <si>
    <t>Aziz ur Rehman</t>
  </si>
  <si>
    <t>T-IV/0226</t>
  </si>
  <si>
    <t>Muhammad Tabish uddin</t>
  </si>
  <si>
    <t>Muhammad Zameer Uddin</t>
  </si>
  <si>
    <t>T-IV/0230</t>
  </si>
  <si>
    <t>Syed Ibrahim Ahmed</t>
  </si>
  <si>
    <t>Muhammad Aliyan</t>
  </si>
  <si>
    <t>Kamal Ahmed</t>
  </si>
  <si>
    <t>T-V/0181</t>
  </si>
  <si>
    <t>Sheikh Ebad ur Rehman</t>
  </si>
  <si>
    <t>T-V/0206</t>
  </si>
  <si>
    <t>T-V/0212</t>
  </si>
  <si>
    <t>T-V/0235</t>
  </si>
  <si>
    <t>Abdul Karim</t>
  </si>
  <si>
    <t>T-VI/0216</t>
  </si>
  <si>
    <t>Abdul Ahad Shaikh</t>
  </si>
  <si>
    <t>T-VI/0222</t>
  </si>
  <si>
    <t>Adiba Khawar Ali</t>
  </si>
  <si>
    <t>T-VI/0224</t>
  </si>
  <si>
    <t>T-VI/0242</t>
  </si>
  <si>
    <t>Musfirah Siddiqui</t>
  </si>
  <si>
    <t>Suleha</t>
  </si>
  <si>
    <t>VII</t>
  </si>
  <si>
    <t>T-VII/0236</t>
  </si>
  <si>
    <t>Sahar Fatima</t>
  </si>
  <si>
    <t>Badar Uddin</t>
  </si>
  <si>
    <t>Admission-2017</t>
  </si>
  <si>
    <t>Annual fund</t>
  </si>
  <si>
    <t>Adm-2017</t>
  </si>
  <si>
    <t>Ann. Fund</t>
  </si>
  <si>
    <t>Ann.Fund</t>
  </si>
  <si>
    <t>Ann.fund</t>
  </si>
  <si>
    <t>Muhammad Waseem Ilyas</t>
  </si>
  <si>
    <t>Muhamad Azhan Amin</t>
  </si>
  <si>
    <t>Muhammad Amin</t>
  </si>
  <si>
    <t>Fabiha Hanif</t>
  </si>
  <si>
    <t>Muhammad Hanif</t>
  </si>
  <si>
    <t>Hooria</t>
  </si>
  <si>
    <t>Sana Ul Haq</t>
  </si>
  <si>
    <t>Noor Ul Haq</t>
  </si>
  <si>
    <t>Pariha</t>
  </si>
  <si>
    <t>Rizwan Shah</t>
  </si>
  <si>
    <t>Syed Muhammad Wasay Qazi</t>
  </si>
  <si>
    <t>Qazi Muhammad Musheer Uddin</t>
  </si>
  <si>
    <t>T-III/0251</t>
  </si>
  <si>
    <t>Bibi Sana</t>
  </si>
  <si>
    <t>Mohammad Shafiq</t>
  </si>
  <si>
    <t>T-III/0263</t>
  </si>
  <si>
    <t>Muhammad Majid</t>
  </si>
  <si>
    <t>T-II/0255</t>
  </si>
  <si>
    <t>Muneeb Ahmed</t>
  </si>
  <si>
    <t>Murad Ahmed</t>
  </si>
  <si>
    <t>T-II/0257</t>
  </si>
  <si>
    <t>Muhammad Muneeb</t>
  </si>
  <si>
    <t>T-II/0260</t>
  </si>
  <si>
    <t>Muhammad Akber Khan</t>
  </si>
  <si>
    <t>T-I/0249</t>
  </si>
  <si>
    <t>Bushra</t>
  </si>
  <si>
    <t>T-I/0250</t>
  </si>
  <si>
    <t>Bibi Hina</t>
  </si>
  <si>
    <t>T-I/0254</t>
  </si>
  <si>
    <t>Abdul Moiz</t>
  </si>
  <si>
    <t>T-Prep-II/0264</t>
  </si>
  <si>
    <t>Aswad Raza</t>
  </si>
  <si>
    <t>T-Prep-II/0266</t>
  </si>
  <si>
    <t>Taha Azfar</t>
  </si>
  <si>
    <t>Azfar Ul Hasan</t>
  </si>
  <si>
    <t>T-Prep-I/0259</t>
  </si>
  <si>
    <t>Merab Siddiqui</t>
  </si>
  <si>
    <t>Muhammad Jahn Zaib</t>
  </si>
  <si>
    <t>T-Nursery/0191</t>
  </si>
  <si>
    <t>Muneeza Siddiqui</t>
  </si>
  <si>
    <t>T-Nursery/0258</t>
  </si>
  <si>
    <t>Eman Pari Zad</t>
  </si>
  <si>
    <t>T-Nursery/0262</t>
  </si>
  <si>
    <t>Muhammad Asham</t>
  </si>
  <si>
    <t>Muhammad Asif</t>
  </si>
  <si>
    <r>
      <t>Total Students 2017-18 =</t>
    </r>
    <r>
      <rPr>
        <b/>
        <i/>
        <sz val="11"/>
        <color indexed="8"/>
        <rFont val="Calibri"/>
        <family val="2"/>
      </rPr>
      <t xml:space="preserve"> 40</t>
    </r>
  </si>
  <si>
    <t>Muhammad Huzaifa Younus</t>
  </si>
  <si>
    <t>Ali Raza</t>
  </si>
  <si>
    <t>Ashfaq Ahmed</t>
  </si>
  <si>
    <t>Date of Birth</t>
  </si>
  <si>
    <t>Apr-29-2013</t>
  </si>
  <si>
    <t>Jan-8-2013</t>
  </si>
  <si>
    <t>Sept-26-2013</t>
  </si>
  <si>
    <t>Oct-7-2013</t>
  </si>
  <si>
    <t>July-08-2014</t>
  </si>
  <si>
    <t>Jul-11-2013</t>
  </si>
  <si>
    <t>Nov-03-2012</t>
  </si>
  <si>
    <t>Jun-09-2013</t>
  </si>
  <si>
    <t>May-05-2013</t>
  </si>
  <si>
    <t>June-18-2013</t>
  </si>
  <si>
    <t>Apr-17-2017</t>
  </si>
  <si>
    <t>Sept-14-2013</t>
  </si>
  <si>
    <t>Oct-31-2014</t>
  </si>
  <si>
    <t>May-6-2014</t>
  </si>
  <si>
    <t>Feb-23-2014</t>
  </si>
  <si>
    <t>May-14-2015</t>
  </si>
  <si>
    <t>Oct-17-2014</t>
  </si>
  <si>
    <t>Dec-3-2013</t>
  </si>
  <si>
    <t>Oct-02-2013</t>
  </si>
  <si>
    <t>Jan-07-2013</t>
  </si>
  <si>
    <t>May-6-2013</t>
  </si>
  <si>
    <t>Jan-20-2014</t>
  </si>
  <si>
    <t>Jan-14-2014</t>
  </si>
  <si>
    <t>Nov-29-2011</t>
  </si>
  <si>
    <t>July-09-2013</t>
  </si>
  <si>
    <t>Nov-24-2013</t>
  </si>
  <si>
    <t>Jan-12-2013</t>
  </si>
  <si>
    <t>D.O.B</t>
  </si>
  <si>
    <t>Nov-30-2012</t>
  </si>
  <si>
    <t>dec-29-2012</t>
  </si>
  <si>
    <t>Jan-06-2012</t>
  </si>
  <si>
    <t>Oct-04-2011</t>
  </si>
  <si>
    <t>Nov-7-2011</t>
  </si>
  <si>
    <t>Apr-30-2013</t>
  </si>
  <si>
    <t>Apr-19-2012</t>
  </si>
  <si>
    <t>Dec-16-2012</t>
  </si>
  <si>
    <t>May-22-2012</t>
  </si>
  <si>
    <t>Dec-6-2012</t>
  </si>
  <si>
    <t>Aug-23-2012</t>
  </si>
  <si>
    <t>Oct-05-2012</t>
  </si>
  <si>
    <t>Dec-10-2014</t>
  </si>
  <si>
    <t>Mar-09-2012</t>
  </si>
  <si>
    <t>Sept-18-2013</t>
  </si>
  <si>
    <t>Oct-19-2012</t>
  </si>
  <si>
    <t>Jun-20-2012</t>
  </si>
  <si>
    <t>Aug-02-2011</t>
  </si>
  <si>
    <t>Jan-27-2013</t>
  </si>
  <si>
    <t>Oct-4-2012</t>
  </si>
  <si>
    <t>July-04-2013</t>
  </si>
  <si>
    <t>Dec-21-2011</t>
  </si>
  <si>
    <t>Jan-15-2013</t>
  </si>
  <si>
    <t>Sep-6-2012</t>
  </si>
  <si>
    <t>Dec-24-2011</t>
  </si>
  <si>
    <t>Aug-27-2012</t>
  </si>
  <si>
    <t>Sep-05-2013</t>
  </si>
  <si>
    <t>Feb-23-2013</t>
  </si>
  <si>
    <t>Mar-13-2011</t>
  </si>
  <si>
    <t>Jun-8-2012</t>
  </si>
  <si>
    <t>Nov-11-2012</t>
  </si>
  <si>
    <t>Nov-26-2011</t>
  </si>
  <si>
    <t>May-21-2012</t>
  </si>
  <si>
    <t>Jun-8-2011</t>
  </si>
  <si>
    <t>Nov-14-2012</t>
  </si>
  <si>
    <t>Jun-11-2011</t>
  </si>
  <si>
    <t>Jun-03-2011</t>
  </si>
  <si>
    <t>Oct-28-2011</t>
  </si>
  <si>
    <t>Sep-25-2011</t>
  </si>
  <si>
    <t>May-08-2010</t>
  </si>
  <si>
    <t>Sep-04-2012</t>
  </si>
  <si>
    <t>Sep-28-2011</t>
  </si>
  <si>
    <t>Dec-08-2011</t>
  </si>
  <si>
    <t>Aug-17-2010</t>
  </si>
  <si>
    <t>April-23-2011</t>
  </si>
  <si>
    <t>Apr/23/2008</t>
  </si>
  <si>
    <t>Sept/7/2011</t>
  </si>
  <si>
    <t>Jan/30/2013</t>
  </si>
  <si>
    <t>Nov/27/2011</t>
  </si>
  <si>
    <t>May/22/2012</t>
  </si>
  <si>
    <t>Feb/4/2012</t>
  </si>
  <si>
    <t>Nov/28/2012</t>
  </si>
  <si>
    <t>Apr/30/2013</t>
  </si>
  <si>
    <t>July/14/2011</t>
  </si>
  <si>
    <t>June/28/2013</t>
  </si>
  <si>
    <t>Mar/25/2011</t>
  </si>
  <si>
    <t>July/13/2012</t>
  </si>
  <si>
    <t>Aug/6/2013</t>
  </si>
  <si>
    <t>Apr-05-2013</t>
  </si>
  <si>
    <t>Aug-14-2014</t>
  </si>
  <si>
    <t>Oct/30/2011</t>
  </si>
  <si>
    <t>May/05/2012</t>
  </si>
  <si>
    <t>Feb/20/2012</t>
  </si>
  <si>
    <t>Dec-11-2011</t>
  </si>
  <si>
    <t>Nov-09-2011</t>
  </si>
  <si>
    <t>Mar-20-2012</t>
  </si>
  <si>
    <t>July-28-2010</t>
  </si>
  <si>
    <t>Mar-2-2012</t>
  </si>
  <si>
    <t>july-30-2010</t>
  </si>
  <si>
    <t>Sept-05-2012</t>
  </si>
  <si>
    <t>Nov-10-2010</t>
  </si>
  <si>
    <t>Mar-03-2010</t>
  </si>
  <si>
    <t>July/22/2012</t>
  </si>
  <si>
    <t>Feb/02/2012</t>
  </si>
  <si>
    <t>Sept/23/2011</t>
  </si>
  <si>
    <t>Dec/7/2010</t>
  </si>
  <si>
    <t>Mar/12/2012</t>
  </si>
  <si>
    <t>May/24/2006</t>
  </si>
  <si>
    <t>Sept/29/2009</t>
  </si>
  <si>
    <t>Jan/23/2010</t>
  </si>
  <si>
    <t>April-24-2010</t>
  </si>
  <si>
    <t>Dec/02/2009</t>
  </si>
  <si>
    <t>Jun/30/2010</t>
  </si>
  <si>
    <t>Jan-24-2010</t>
  </si>
  <si>
    <t>Nov-18-2009</t>
  </si>
  <si>
    <t>Dec-20-2010</t>
  </si>
  <si>
    <t>Mar-15-2010</t>
  </si>
  <si>
    <t>Feb-11-2012</t>
  </si>
  <si>
    <t>Jul-17-2009</t>
  </si>
  <si>
    <t>May-04-2011</t>
  </si>
  <si>
    <t>jul-20-2011</t>
  </si>
  <si>
    <t>Nov-05-2010</t>
  </si>
  <si>
    <t>Oct-07-209</t>
  </si>
  <si>
    <t>Oct-1-2009</t>
  </si>
  <si>
    <t>May-02-2009</t>
  </si>
  <si>
    <t>Jun-12-2010</t>
  </si>
  <si>
    <t>Sep-10-2010</t>
  </si>
  <si>
    <t>Oct-12-2010</t>
  </si>
  <si>
    <t>Apr-01-2010</t>
  </si>
  <si>
    <t>Nov-23-2010</t>
  </si>
  <si>
    <t>Oct-12-2008</t>
  </si>
  <si>
    <t>Sep-23-2010</t>
  </si>
  <si>
    <t>Jan/04/2009</t>
  </si>
  <si>
    <t>July/20/2010</t>
  </si>
  <si>
    <t>Jan/27/2009</t>
  </si>
  <si>
    <t>Nov/12/2009</t>
  </si>
  <si>
    <t>Apr/9/2008</t>
  </si>
  <si>
    <t>May/8/2008</t>
  </si>
  <si>
    <t>Oct/9/2009</t>
  </si>
  <si>
    <t>Jan/23/2008</t>
  </si>
  <si>
    <t>Mar/01/2010</t>
  </si>
  <si>
    <t>Nov-11-2008</t>
  </si>
  <si>
    <t>Jul-24-2008</t>
  </si>
  <si>
    <t>Jul-23-2010</t>
  </si>
  <si>
    <t>Sep-15-2008</t>
  </si>
  <si>
    <t>Dec-19-2011</t>
  </si>
  <si>
    <t>Sep-14-2009</t>
  </si>
  <si>
    <t>Jul-09-2009</t>
  </si>
  <si>
    <t>sep-7-2009</t>
  </si>
  <si>
    <t>Jul-06-2008</t>
  </si>
  <si>
    <t>Mar-19-2008</t>
  </si>
  <si>
    <t>Aug-19-2008</t>
  </si>
  <si>
    <t>Oct-10-2009</t>
  </si>
  <si>
    <t>Mar-30-2010</t>
  </si>
  <si>
    <t>Mar-31-2010</t>
  </si>
  <si>
    <t>Oct-10-2008</t>
  </si>
  <si>
    <t>July-29-2009</t>
  </si>
  <si>
    <t>Dec-15-2009</t>
  </si>
  <si>
    <t>Aug-9-2010</t>
  </si>
  <si>
    <t>June-13-2010</t>
  </si>
  <si>
    <t>Sept-15-2010</t>
  </si>
  <si>
    <t>Jul-21-2007</t>
  </si>
  <si>
    <t>Dec -21-2009</t>
  </si>
  <si>
    <t>July/18/2008</t>
  </si>
  <si>
    <t>May/30/2009</t>
  </si>
  <si>
    <t>Jan/15/2009</t>
  </si>
  <si>
    <t>Sept/22/2009</t>
  </si>
  <si>
    <t>Jan-13-2010</t>
  </si>
  <si>
    <t>Jan-07-2007</t>
  </si>
  <si>
    <t>Dec-05-2008</t>
  </si>
  <si>
    <t>Jan-04-2009</t>
  </si>
  <si>
    <t>Apr-19-2009</t>
  </si>
  <si>
    <t>Mar-31-2008</t>
  </si>
  <si>
    <t>Aug-28-2009</t>
  </si>
  <si>
    <t>Jun-16-2008</t>
  </si>
  <si>
    <t>May-05-2008</t>
  </si>
  <si>
    <t>July-18-2008</t>
  </si>
  <si>
    <t>May-27-2008</t>
  </si>
  <si>
    <t>June-13-2009</t>
  </si>
  <si>
    <t>Aug-18-2008</t>
  </si>
  <si>
    <t>Dec-12-2006</t>
  </si>
  <si>
    <t>July-14-2008</t>
  </si>
  <si>
    <t>Jan-26-2008</t>
  </si>
  <si>
    <t>Feb-22-2008</t>
  </si>
  <si>
    <t>Nov-15-2005</t>
  </si>
  <si>
    <t>Nov-07-2008</t>
  </si>
  <si>
    <t>June/10/2008</t>
  </si>
  <si>
    <t>July/5/2006</t>
  </si>
  <si>
    <t>June/26/2007</t>
  </si>
  <si>
    <t>Feb/28/2008</t>
  </si>
  <si>
    <t>Dec/17/2007</t>
  </si>
  <si>
    <t>Aug/8/2007</t>
  </si>
  <si>
    <t>Mar/09/2006</t>
  </si>
  <si>
    <t>Sept/20/2008</t>
  </si>
  <si>
    <t>Feb-04-2008</t>
  </si>
  <si>
    <t>Oct-20-2007</t>
  </si>
  <si>
    <t>Mar-24-2009</t>
  </si>
  <si>
    <t>Aug-10-2007</t>
  </si>
  <si>
    <t>May-20-2006</t>
  </si>
  <si>
    <t>Aug-04-2007</t>
  </si>
  <si>
    <t>May-4-2008</t>
  </si>
  <si>
    <t>Feb-11-2007</t>
  </si>
  <si>
    <t>Aug-26-2007</t>
  </si>
  <si>
    <t>Jan-01-2007</t>
  </si>
  <si>
    <t>July-7-2006</t>
  </si>
  <si>
    <t>Feb-15-2008</t>
  </si>
  <si>
    <t>Oct/14/2006</t>
  </si>
  <si>
    <t>May/04/2008</t>
  </si>
  <si>
    <t>May/18/2007</t>
  </si>
  <si>
    <t>Mar-22-2006</t>
  </si>
  <si>
    <t>Aug-21-2005</t>
  </si>
  <si>
    <t>Nov-11-2005</t>
  </si>
  <si>
    <t>June-29-2007</t>
  </si>
  <si>
    <t>June-14-2007</t>
  </si>
  <si>
    <t>Oct-11-2006</t>
  </si>
  <si>
    <t>Dec-19-2006</t>
  </si>
  <si>
    <t>Nov-9-2006</t>
  </si>
  <si>
    <t>Feb-12-2006</t>
  </si>
  <si>
    <t>Jan-18-2006</t>
  </si>
  <si>
    <t>June-28-2006</t>
  </si>
  <si>
    <t>Oct-26-2005</t>
  </si>
  <si>
    <t>Aug/12/2004</t>
  </si>
  <si>
    <t>June/20/2005</t>
  </si>
  <si>
    <t>Jan/21/2005</t>
  </si>
  <si>
    <t>Dec/13/2005</t>
  </si>
  <si>
    <t>July/30/2004</t>
  </si>
  <si>
    <t>Dec-31-2004</t>
  </si>
  <si>
    <t>Jan-17-2007</t>
  </si>
  <si>
    <t>July-30-2005</t>
  </si>
  <si>
    <t>Feb-24-2005</t>
  </si>
  <si>
    <t>Apr-18-2005</t>
  </si>
  <si>
    <t>Aug-15-2005</t>
  </si>
  <si>
    <t>Oct-16-2006</t>
  </si>
  <si>
    <t>Oct-17-2005</t>
  </si>
  <si>
    <t>Nov-09-2005</t>
  </si>
  <si>
    <t>Aug/30/2003</t>
  </si>
  <si>
    <t>Aug-30-2006</t>
  </si>
  <si>
    <t>Sept-01-2004</t>
  </si>
  <si>
    <t>June-24-2004</t>
  </si>
  <si>
    <t>July-12-2006</t>
  </si>
  <si>
    <t>Aug-02-2004</t>
  </si>
  <si>
    <t>Oct-21-2004</t>
  </si>
  <si>
    <t>Oct-22-2004</t>
  </si>
  <si>
    <t>Nov-11-2004</t>
  </si>
  <si>
    <t>July-14-2004</t>
  </si>
  <si>
    <t>Mar-11-2006</t>
  </si>
  <si>
    <t>Oct-18-2004</t>
  </si>
  <si>
    <t>Aug-28-2004</t>
  </si>
  <si>
    <t>Nov-1-2004</t>
  </si>
  <si>
    <t>Konain Khan</t>
  </si>
  <si>
    <t>July-4-2009</t>
  </si>
  <si>
    <t>Muhammad Saim Chohan</t>
  </si>
  <si>
    <t>Muhammad Ashfaq</t>
  </si>
  <si>
    <t>Nov-21-2011</t>
  </si>
  <si>
    <t>T-Prep-I/0269</t>
  </si>
  <si>
    <t>T-V/0069</t>
  </si>
  <si>
    <t xml:space="preserve">Current Fee </t>
  </si>
  <si>
    <t>Mansha Fatima</t>
  </si>
  <si>
    <t>Neerab Majid</t>
  </si>
  <si>
    <t>Mustabshira Siddiqui</t>
  </si>
  <si>
    <t>Fee slabs</t>
  </si>
  <si>
    <t>FF</t>
  </si>
  <si>
    <t>Total</t>
  </si>
  <si>
    <t>Left</t>
  </si>
  <si>
    <t>P-I</t>
  </si>
  <si>
    <t>Monthly Collection</t>
  </si>
  <si>
    <t>April Outstanding</t>
  </si>
  <si>
    <t>April Collection</t>
  </si>
  <si>
    <t>Nur</t>
  </si>
  <si>
    <t>P-II</t>
  </si>
  <si>
    <t>in PKR</t>
  </si>
  <si>
    <t>May Collection</t>
  </si>
  <si>
    <t>May Outstanding</t>
  </si>
  <si>
    <t>June Collection</t>
  </si>
  <si>
    <t>June Outstanding</t>
  </si>
  <si>
    <t>July Collection</t>
  </si>
  <si>
    <t>July Outstanding</t>
  </si>
  <si>
    <t>This is the final notice to you, kindly contact school administration and clear the above dues immediately so to avoid the restication of your child / ward from AAE.</t>
  </si>
  <si>
    <t>Dear Parents,</t>
  </si>
  <si>
    <t>Note: If you find any descrepency in this respect, please bring the school card to update the record before the last date of payment mentioned above.</t>
  </si>
  <si>
    <t xml:space="preserve">Date: </t>
  </si>
  <si>
    <t>Aug Collection</t>
  </si>
  <si>
    <t>Aug Outstanding</t>
  </si>
  <si>
    <t>Jannat Fatima</t>
  </si>
  <si>
    <t>Roha Jabeen</t>
  </si>
  <si>
    <t>Shamsuddin Ghousi</t>
  </si>
  <si>
    <t>Feb-22-2009</t>
  </si>
  <si>
    <t>T-II/0270</t>
  </si>
  <si>
    <t>June-04-2005</t>
  </si>
  <si>
    <t>T-VI/0271</t>
  </si>
  <si>
    <t>T-IV/0246</t>
  </si>
  <si>
    <t>Sahiba</t>
  </si>
  <si>
    <t>Saleem Muhammad Chohan</t>
  </si>
  <si>
    <t>Sept-07-2008</t>
  </si>
  <si>
    <t>T-I/0272</t>
  </si>
  <si>
    <t>T-II/0136</t>
  </si>
  <si>
    <t>Muhammad Muhib Siddiqui</t>
  </si>
  <si>
    <t>June-09-2011</t>
  </si>
  <si>
    <t>Muhammad bin Masood</t>
  </si>
  <si>
    <t>Apr-06-2006</t>
  </si>
  <si>
    <t>T-VI/0274</t>
  </si>
  <si>
    <t>Jan-18</t>
  </si>
  <si>
    <t>Feb-18</t>
  </si>
  <si>
    <t>Mar-18</t>
  </si>
  <si>
    <t>Sept Collection</t>
  </si>
  <si>
    <t>Sept Outstanding</t>
  </si>
  <si>
    <t>Oct Collection</t>
  </si>
  <si>
    <t>Oct outstanding</t>
  </si>
  <si>
    <t>Nov Collection</t>
  </si>
  <si>
    <t>Nov outstanding</t>
  </si>
  <si>
    <t>Dec Collection</t>
  </si>
  <si>
    <t>Dec Outstanding</t>
  </si>
  <si>
    <t>Jan Collection</t>
  </si>
  <si>
    <t>Jan Outstanding</t>
  </si>
  <si>
    <t>Feb Collection</t>
  </si>
  <si>
    <t>Feb Outstanding</t>
  </si>
  <si>
    <t>Naveed Naseer</t>
  </si>
  <si>
    <t>Mar Collection</t>
  </si>
  <si>
    <t>Mar Outstanding</t>
  </si>
  <si>
    <t>Annual Fund 2018-19</t>
  </si>
  <si>
    <t xml:space="preserve"> </t>
  </si>
  <si>
    <t>2018-19</t>
  </si>
  <si>
    <t>Dec-10-2013</t>
  </si>
  <si>
    <t>Muhammad Junaid Raza</t>
  </si>
  <si>
    <t>Jun-20-2014</t>
  </si>
  <si>
    <t>Rohab Ashar</t>
  </si>
  <si>
    <t>Aug-02-2015</t>
  </si>
  <si>
    <t>Muhammad Zain</t>
  </si>
  <si>
    <t>Anis Ahmed</t>
  </si>
  <si>
    <t>Arwa Rahat</t>
  </si>
  <si>
    <t>Syed Rahat Azeem</t>
  </si>
  <si>
    <t>Muhammad Aliyan Faisal</t>
  </si>
  <si>
    <t>Muhammad Zaid</t>
  </si>
  <si>
    <t>Armish</t>
  </si>
  <si>
    <t>Muhammad Amir</t>
  </si>
  <si>
    <t>Abiha Fatima</t>
  </si>
  <si>
    <t>Zahid Ali</t>
  </si>
  <si>
    <t>May-31-2014</t>
  </si>
  <si>
    <t>Nov-03-2015</t>
  </si>
  <si>
    <t>July-07-2014</t>
  </si>
  <si>
    <t>Feb-02-2014</t>
  </si>
  <si>
    <t>Nov-26-2013</t>
  </si>
  <si>
    <t>Oct-24-2015</t>
  </si>
  <si>
    <t>Filza Zaheer</t>
  </si>
  <si>
    <t>Muhammad Hassham</t>
  </si>
  <si>
    <t>Hashim</t>
  </si>
  <si>
    <t>Dec-03-2014</t>
  </si>
  <si>
    <t>Apr-04-2014</t>
  </si>
  <si>
    <t>T-Nursery/0278</t>
  </si>
  <si>
    <t>T-Nursery/0283</t>
  </si>
  <si>
    <t>T-Nursery/0285</t>
  </si>
  <si>
    <t>T-Nursery/0288</t>
  </si>
  <si>
    <t>T-Nursery/0289</t>
  </si>
  <si>
    <t>T-Nursery/0290</t>
  </si>
  <si>
    <t>T-Nursery/0291</t>
  </si>
  <si>
    <t>T-Nursery/0292</t>
  </si>
  <si>
    <t>T-Nursery/0293</t>
  </si>
  <si>
    <t>T-Nursery/0296</t>
  </si>
  <si>
    <t>T-Nursery/0303</t>
  </si>
  <si>
    <t>T-Nursery/0304</t>
  </si>
  <si>
    <t>Apr-18</t>
  </si>
  <si>
    <t>May-18</t>
  </si>
  <si>
    <t>Shanzay Junaid</t>
  </si>
  <si>
    <t>Junaid Maqsood</t>
  </si>
  <si>
    <t>Areeba Shaikh</t>
  </si>
  <si>
    <t>Muhammad Rohaan</t>
  </si>
  <si>
    <t>Mustafa Amir</t>
  </si>
  <si>
    <t>Aug-27-2014</t>
  </si>
  <si>
    <t>Sept-10-2012</t>
  </si>
  <si>
    <t>July-08-2013</t>
  </si>
  <si>
    <t>Abrish</t>
  </si>
  <si>
    <t>Faisal</t>
  </si>
  <si>
    <t>Dec-21-2013</t>
  </si>
  <si>
    <t>Daniya</t>
  </si>
  <si>
    <t>Muhammad Afzal</t>
  </si>
  <si>
    <t>Feb-11-2013</t>
  </si>
  <si>
    <t>Arham Asfar</t>
  </si>
  <si>
    <t>Asfar Ul Hasan</t>
  </si>
  <si>
    <t>Dec-03-2012</t>
  </si>
  <si>
    <t>T-Prep-I/0275</t>
  </si>
  <si>
    <t>T-Prep-I/0279</t>
  </si>
  <si>
    <t>T-Prep-I/0280</t>
  </si>
  <si>
    <t>T-Prep-I/0284</t>
  </si>
  <si>
    <t>T-Prep-I/0287</t>
  </si>
  <si>
    <t>T-Prep-I/0294</t>
  </si>
  <si>
    <t>Annual Fund-18</t>
  </si>
  <si>
    <t>Muhammad Hamza</t>
  </si>
  <si>
    <t>July-20-2014</t>
  </si>
  <si>
    <t>Manahil</t>
  </si>
  <si>
    <t>Zohaib Hassan</t>
  </si>
  <si>
    <t>Admission fee</t>
  </si>
  <si>
    <t>July-25-2015</t>
  </si>
  <si>
    <t>Oct-18-2015</t>
  </si>
  <si>
    <t>T-Nursery/0306</t>
  </si>
  <si>
    <t>T-Nursery/0307</t>
  </si>
  <si>
    <t>T-Nursery/0308</t>
  </si>
  <si>
    <t>T-Nursery/0314</t>
  </si>
  <si>
    <t>Sara Siddiqui</t>
  </si>
  <si>
    <t>T-Nursery/0311</t>
  </si>
  <si>
    <t>Dec-04-2014</t>
  </si>
  <si>
    <t>Javeria</t>
  </si>
  <si>
    <t>Esra Aslam</t>
  </si>
  <si>
    <t>Nabila Rizwan</t>
  </si>
  <si>
    <t>Rizwan Ali</t>
  </si>
  <si>
    <t>Admission</t>
  </si>
  <si>
    <t>Oct-08-2006</t>
  </si>
  <si>
    <t>Aug-19-2006</t>
  </si>
  <si>
    <t>Maryam Khan</t>
  </si>
  <si>
    <t>Laiq Muhammad Khan</t>
  </si>
  <si>
    <t>VIII</t>
  </si>
  <si>
    <t>Sept-29-2005</t>
  </si>
  <si>
    <t>T-VIII/0300</t>
  </si>
  <si>
    <t>Muntaha</t>
  </si>
  <si>
    <t>Jamil Ahmed</t>
  </si>
  <si>
    <t>May-11-2006</t>
  </si>
  <si>
    <t>T-VII/0299</t>
  </si>
  <si>
    <t>T-VII/0276</t>
  </si>
  <si>
    <t>T-VII/0277</t>
  </si>
  <si>
    <t>Abu Bakar Chohan</t>
  </si>
  <si>
    <t>T-VII/0305</t>
  </si>
  <si>
    <t>Feb-26-2005</t>
  </si>
  <si>
    <t>Feroz Ahmed</t>
  </si>
  <si>
    <t>T-VII/0313</t>
  </si>
  <si>
    <t>Jan-21-2006</t>
  </si>
  <si>
    <t>Muhammad Raza</t>
  </si>
  <si>
    <t>T-Prep-II/0281</t>
  </si>
  <si>
    <t>Apr-09-2012</t>
  </si>
  <si>
    <t>Haleema Sadia</t>
  </si>
  <si>
    <t>T-IV/0282</t>
  </si>
  <si>
    <t>Oct-29-2008</t>
  </si>
  <si>
    <t>Sadia</t>
  </si>
  <si>
    <t>Aug-06-2010</t>
  </si>
  <si>
    <t>Annual fund-18</t>
  </si>
  <si>
    <t>T-I/0295</t>
  </si>
  <si>
    <t>Raheel Ahmed</t>
  </si>
  <si>
    <t>Jan-20-2007</t>
  </si>
  <si>
    <t>T-V/0297</t>
  </si>
  <si>
    <t>Maha</t>
  </si>
  <si>
    <t>T-III/0298</t>
  </si>
  <si>
    <t>Dec-30-2009</t>
  </si>
  <si>
    <t>Muhammad Uzair</t>
  </si>
  <si>
    <t>April-9-2010</t>
  </si>
  <si>
    <t>T-II/0301</t>
  </si>
  <si>
    <t>Mursaleen Ali</t>
  </si>
  <si>
    <t>Sept-09-2009</t>
  </si>
  <si>
    <t>T-III/0302</t>
  </si>
  <si>
    <t>Fareeha Haseeb</t>
  </si>
  <si>
    <t>Haseeb Ullah Khan</t>
  </si>
  <si>
    <t>Nov-16-2006</t>
  </si>
  <si>
    <t>T-VI/0309</t>
  </si>
  <si>
    <t>Hashid</t>
  </si>
  <si>
    <t>Muhammad Waseem</t>
  </si>
  <si>
    <t>July-13-2008</t>
  </si>
  <si>
    <t>T-III/0310</t>
  </si>
  <si>
    <t>Sarah</t>
  </si>
  <si>
    <t>Apr-15-2011</t>
  </si>
  <si>
    <t>T-I/0312</t>
  </si>
  <si>
    <t>Alishba Khan</t>
  </si>
  <si>
    <t>Amir Khan</t>
  </si>
  <si>
    <t>T-I/0315</t>
  </si>
  <si>
    <t>Zhenish Khan</t>
  </si>
  <si>
    <t>T-V/0316</t>
  </si>
  <si>
    <t>Dec-27-2006</t>
  </si>
  <si>
    <t>Mustafa Raza Khan</t>
  </si>
  <si>
    <t>Dec-3-2003</t>
  </si>
  <si>
    <t>T-VIII/0317</t>
  </si>
  <si>
    <t>Wania Khan</t>
  </si>
  <si>
    <t>Ibrahim Khan</t>
  </si>
  <si>
    <t>Sept-03-2010</t>
  </si>
  <si>
    <t>T-I/0318</t>
  </si>
  <si>
    <t>Manahil Khan</t>
  </si>
  <si>
    <t>T-IV/0319</t>
  </si>
  <si>
    <t>July-05-2008</t>
  </si>
  <si>
    <t>Ghulam Mustafa</t>
  </si>
  <si>
    <t>Muhammad Faisal</t>
  </si>
  <si>
    <t>Muhammad Ibrahim Khan</t>
  </si>
  <si>
    <t>April-10-2015</t>
  </si>
  <si>
    <t>Nov-23-2014</t>
  </si>
  <si>
    <t>T-Nursery/0320</t>
  </si>
  <si>
    <t>T-Nursey/0321</t>
  </si>
  <si>
    <t>Muhammad Wasil Baig</t>
  </si>
  <si>
    <t>Obaid Baig</t>
  </si>
  <si>
    <t>T-Prep-I/0322</t>
  </si>
  <si>
    <t>Apr-30-2012</t>
  </si>
  <si>
    <t>Nazim Khan</t>
  </si>
  <si>
    <t>July-25-2012</t>
  </si>
  <si>
    <t>T-Prep-I/0328</t>
  </si>
  <si>
    <t>Muhammad Daniyal Baig</t>
  </si>
  <si>
    <t>Muhammad Azaan</t>
  </si>
  <si>
    <t>Muhammad Tahir</t>
  </si>
  <si>
    <t>T-Nursery/0323</t>
  </si>
  <si>
    <t>T-Nursery/0324</t>
  </si>
  <si>
    <t>Apr-20-2014</t>
  </si>
  <si>
    <t>Oct-30-2013</t>
  </si>
  <si>
    <t>Syeda Khula</t>
  </si>
  <si>
    <t>Syed Usman Manzoor</t>
  </si>
  <si>
    <t>Oct-15-2013</t>
  </si>
  <si>
    <t>T-Nursery/0326</t>
  </si>
  <si>
    <t>Fahad Ali</t>
  </si>
  <si>
    <t>Aziz Ud Din</t>
  </si>
  <si>
    <t>Feb-02-2009</t>
  </si>
  <si>
    <t>T-IV/0325</t>
  </si>
  <si>
    <t>Syed Salaar</t>
  </si>
  <si>
    <t>T-II/0327</t>
  </si>
  <si>
    <t>Tooba Kamal</t>
  </si>
  <si>
    <t>Tayyaba Kamal</t>
  </si>
  <si>
    <t>Jun-28-2005</t>
  </si>
  <si>
    <t>Aug-11-2006</t>
  </si>
  <si>
    <t>T-VII/0329</t>
  </si>
  <si>
    <t>T-VII/0330</t>
  </si>
  <si>
    <t>Alishba Kamal</t>
  </si>
  <si>
    <t>T-V/0331</t>
  </si>
  <si>
    <t>Oct-19-2007</t>
  </si>
  <si>
    <t>Zaroon Abdul Shahid</t>
  </si>
  <si>
    <t>Abdul Shahid</t>
  </si>
  <si>
    <t>June-11-2015</t>
  </si>
  <si>
    <t>Islahuddin Imran</t>
  </si>
  <si>
    <t>Aug-3-2015</t>
  </si>
  <si>
    <t>May-20-2014</t>
  </si>
  <si>
    <t>Azaan Abdul Shahid</t>
  </si>
  <si>
    <t>Nov-26-2015</t>
  </si>
  <si>
    <t>T-II/0333</t>
  </si>
  <si>
    <t>T-Nursery/0332</t>
  </si>
  <si>
    <t>T-Nursery/0334</t>
  </si>
  <si>
    <t>T-Nursery/0335</t>
  </si>
  <si>
    <t>Alyan Aqeel</t>
  </si>
  <si>
    <t>Muhammad Ali Raza</t>
  </si>
  <si>
    <t>Muhammad Farooq</t>
  </si>
  <si>
    <t>Mar-09-2014</t>
  </si>
  <si>
    <t>Dec-06-2013</t>
  </si>
  <si>
    <t>T-Nursery/0336</t>
  </si>
  <si>
    <t>T-Nursery/0337</t>
  </si>
  <si>
    <t>Habiba</t>
  </si>
  <si>
    <t>Hafsa Adnan</t>
  </si>
  <si>
    <t>Apr-12-2015</t>
  </si>
  <si>
    <t>Oct-04-2014</t>
  </si>
  <si>
    <t>T-Nursery/0338</t>
  </si>
  <si>
    <t>T-Nursery/0339</t>
  </si>
  <si>
    <t>Jun-18</t>
  </si>
  <si>
    <t>Jul-18</t>
  </si>
  <si>
    <t>Anaya</t>
  </si>
  <si>
    <t>Oct-18-2014</t>
  </si>
  <si>
    <t>Umaima</t>
  </si>
  <si>
    <t>Muhammad Kamran</t>
  </si>
  <si>
    <t>Jun-21-2014</t>
  </si>
  <si>
    <t>T-Nursery/0340</t>
  </si>
  <si>
    <t>T-Nursery/0341</t>
  </si>
  <si>
    <t>Muhammad Rayyan</t>
  </si>
  <si>
    <t>Amir Iqbal</t>
  </si>
  <si>
    <t>Sep-29-2015</t>
  </si>
  <si>
    <t>T-Nursery/0342</t>
  </si>
  <si>
    <t>Syeda Anamta Batool</t>
  </si>
  <si>
    <t>Syed Zakir Ali</t>
  </si>
  <si>
    <t>T-II/0343</t>
  </si>
  <si>
    <t>Syed Azhan Ali</t>
  </si>
  <si>
    <t>Nov-23-2009</t>
  </si>
  <si>
    <t>T-III/0344</t>
  </si>
  <si>
    <t>Mubashir Chohan</t>
  </si>
  <si>
    <t>T-Prep-I/0345</t>
  </si>
  <si>
    <t>Rabi Ajmairi</t>
  </si>
  <si>
    <t>Hadiya Ali</t>
  </si>
  <si>
    <t>Mehboob Ali Khan</t>
  </si>
  <si>
    <t>Aug-09-2014</t>
  </si>
  <si>
    <t>T-Nursery/0348</t>
  </si>
  <si>
    <t>Haniya Ali</t>
  </si>
  <si>
    <t>T-Prep-I/0349</t>
  </si>
  <si>
    <t>May-01-2013</t>
  </si>
  <si>
    <t>Dec-01-2009</t>
  </si>
  <si>
    <t>Mizrab Wali khan</t>
  </si>
  <si>
    <t>Mohsin Uz Zaman</t>
  </si>
  <si>
    <t>Najam Uz Zaman</t>
  </si>
  <si>
    <t>July-28-2011</t>
  </si>
  <si>
    <t>T-II/0350</t>
  </si>
  <si>
    <t>Raza Zaman</t>
  </si>
  <si>
    <t>Sept-24-2007</t>
  </si>
  <si>
    <t>Zainab Imran</t>
  </si>
  <si>
    <t>Jun-12-2014</t>
  </si>
  <si>
    <t>Waniya</t>
  </si>
  <si>
    <t>Syed Mehmood</t>
  </si>
  <si>
    <t>Nov-04-2010</t>
  </si>
  <si>
    <t>T-IV/0355</t>
  </si>
  <si>
    <t>T-IV/0351</t>
  </si>
  <si>
    <t>Ahmed Raza</t>
  </si>
  <si>
    <t>Aman Ullah</t>
  </si>
  <si>
    <t>T-Nursery/0356</t>
  </si>
  <si>
    <t>T-VI/0347</t>
  </si>
  <si>
    <t>Zahera</t>
  </si>
  <si>
    <t>Abdul Hakeem</t>
  </si>
  <si>
    <t>T-III/0352</t>
  </si>
  <si>
    <t>Sept-10-2010</t>
  </si>
  <si>
    <t>Repeating P-I</t>
  </si>
  <si>
    <t>Ramish Raza</t>
  </si>
  <si>
    <t>Abdul Razzaq</t>
  </si>
  <si>
    <t>T-IV/0346</t>
  </si>
  <si>
    <t>Jun-10-2010</t>
  </si>
  <si>
    <t>Amna</t>
  </si>
  <si>
    <t>Fahim Baig</t>
  </si>
  <si>
    <t>Repeating</t>
  </si>
  <si>
    <t>T-Prep-II/0357</t>
  </si>
  <si>
    <t>Apr-03-2012</t>
  </si>
  <si>
    <t>Hasnain Baig</t>
  </si>
  <si>
    <t>T-IV/0358</t>
  </si>
  <si>
    <t>Aug-28-2008</t>
  </si>
  <si>
    <t>Muhammad Usman</t>
  </si>
  <si>
    <t>Ayza Khan</t>
  </si>
  <si>
    <t>Muhammad Afser Khan</t>
  </si>
  <si>
    <t>T-Nursery/0359</t>
  </si>
  <si>
    <t>Feb-20-2015</t>
  </si>
  <si>
    <t>Asna Khan</t>
  </si>
  <si>
    <t>Furqan Ahmed Khan</t>
  </si>
  <si>
    <t>Aug-05-2008</t>
  </si>
  <si>
    <t>T-III/0360</t>
  </si>
  <si>
    <t>Areeb Ahmed</t>
  </si>
  <si>
    <t>Apr-06-2005</t>
  </si>
  <si>
    <t>Sept-20-2004</t>
  </si>
  <si>
    <t>April-01-2003</t>
  </si>
  <si>
    <t>T-VI/0361</t>
  </si>
  <si>
    <t>Muhammad Ali</t>
  </si>
  <si>
    <t>Muhammad Aqeel</t>
  </si>
  <si>
    <t>Sep-05-2014</t>
  </si>
  <si>
    <t>T-Nursey/0362</t>
  </si>
  <si>
    <t>Muhammad Aslam Khan</t>
  </si>
  <si>
    <t>T-II/0363</t>
  </si>
  <si>
    <t>Rida Aslam</t>
  </si>
  <si>
    <t>T-I/0363</t>
  </si>
  <si>
    <t>Muhammad Salar Khan</t>
  </si>
  <si>
    <t>Hoorain Asif</t>
  </si>
  <si>
    <t>Asif Khan</t>
  </si>
  <si>
    <t>July-25-2014</t>
  </si>
  <si>
    <t>T-Nursery/0365</t>
  </si>
  <si>
    <t>Mariam Javed</t>
  </si>
  <si>
    <t>Sharafuddin Ahzum</t>
  </si>
  <si>
    <t>Muhammad Ali Baig</t>
  </si>
  <si>
    <t>Asif Baig</t>
  </si>
  <si>
    <t>Jan-05-2014</t>
  </si>
  <si>
    <t>T-Nursery/0366</t>
  </si>
  <si>
    <t>Samiya Baig</t>
  </si>
  <si>
    <t>May-25-2012</t>
  </si>
  <si>
    <t>T-Prep-II/0367</t>
  </si>
  <si>
    <t>Rubaba Baig</t>
  </si>
  <si>
    <t>T-I/0368</t>
  </si>
  <si>
    <t>Apr-10-2011</t>
  </si>
  <si>
    <t>Alisha</t>
  </si>
  <si>
    <t>Muhammad Shafiullah</t>
  </si>
  <si>
    <t>Feb-01-2009</t>
  </si>
  <si>
    <t>T-II/0369</t>
  </si>
  <si>
    <t>Muhammad Jawwad Siddiqui</t>
  </si>
  <si>
    <t>Jan-12-2005</t>
  </si>
  <si>
    <t>T-VIII/0370</t>
  </si>
  <si>
    <t>left</t>
  </si>
  <si>
    <t>Repeating P-II</t>
  </si>
  <si>
    <t>Aug-18</t>
  </si>
  <si>
    <t>Aug-2018</t>
  </si>
  <si>
    <t>Admission not cancelled on HIFZ</t>
  </si>
  <si>
    <t>Promoted to Class VII</t>
  </si>
  <si>
    <t>Abdullah Shahid</t>
  </si>
  <si>
    <t>Shahid Ayaz</t>
  </si>
  <si>
    <t>T-VII/0371</t>
  </si>
  <si>
    <t>Sept-14-2006</t>
  </si>
  <si>
    <t>Abdul Wali Khan</t>
  </si>
  <si>
    <t>Abdullah Wali Khan</t>
  </si>
  <si>
    <t>T-I/0372</t>
  </si>
  <si>
    <t>Abdul Rahman Wali Khan</t>
  </si>
  <si>
    <t>T-Prep-II/0373</t>
  </si>
  <si>
    <t>Saboor Hussain</t>
  </si>
  <si>
    <t>Nadeem Hussain</t>
  </si>
  <si>
    <t>Romesa Kamran</t>
  </si>
  <si>
    <t>T-IV/0374</t>
  </si>
  <si>
    <t>T-IV/0375</t>
  </si>
  <si>
    <t>Feb-09-2009</t>
  </si>
  <si>
    <t>Sept-18</t>
  </si>
  <si>
    <t>Oct-18</t>
  </si>
  <si>
    <t>Nov-18</t>
  </si>
  <si>
    <t>Dec-18</t>
  </si>
  <si>
    <t>Alishah Aamir</t>
  </si>
  <si>
    <t>Aamir Hameed</t>
  </si>
  <si>
    <t>Aug-02-2014</t>
  </si>
  <si>
    <t>T-Nursery/0376</t>
  </si>
  <si>
    <t>Syed Muhammad Arham Ali</t>
  </si>
  <si>
    <t>Syed Tahir Ali</t>
  </si>
  <si>
    <t>2019-20</t>
  </si>
  <si>
    <t>For Class I</t>
  </si>
  <si>
    <t>Aug-06-2011</t>
  </si>
  <si>
    <t>Muhammad Hadi Khan</t>
  </si>
  <si>
    <t>Muhammad Sajid Khan</t>
  </si>
  <si>
    <t>T-III/0377</t>
  </si>
  <si>
    <t>Jan-26-2010</t>
  </si>
  <si>
    <t>Abdur Rafay Bin Zeeshan</t>
  </si>
  <si>
    <t>Muhammad Zeeshan Shamshad</t>
  </si>
  <si>
    <t>May-08-2015</t>
  </si>
  <si>
    <t>T-Nursery/0378</t>
  </si>
  <si>
    <t>Sheikh Muhammad Kashif</t>
  </si>
  <si>
    <t>Sabahat Fatima</t>
  </si>
  <si>
    <t>Noor Ahmed</t>
  </si>
  <si>
    <t>Jan-07-2009</t>
  </si>
  <si>
    <t>T-III/0353</t>
  </si>
  <si>
    <t>Armish Abdul Ahad</t>
  </si>
  <si>
    <t>Muhammad Abdul Ahad</t>
  </si>
  <si>
    <t>T-II/0379</t>
  </si>
  <si>
    <t>Repeating prep-I</t>
  </si>
  <si>
    <t>Hassan Mohsin</t>
  </si>
  <si>
    <t>Salman Mohsin</t>
  </si>
  <si>
    <t>T-VIII/0380</t>
  </si>
  <si>
    <t>Nov-27-2009</t>
  </si>
  <si>
    <t>T-Nursery/0381</t>
  </si>
  <si>
    <t>Umaima Adnan</t>
  </si>
  <si>
    <t>Apr-19</t>
  </si>
  <si>
    <t>May-19</t>
  </si>
  <si>
    <t>Jun-19</t>
  </si>
  <si>
    <t>Jul-19</t>
  </si>
  <si>
    <t>Aug-19</t>
  </si>
  <si>
    <t>Sept-19</t>
  </si>
  <si>
    <t>Oct-19</t>
  </si>
  <si>
    <t>Nov-19</t>
  </si>
  <si>
    <t>Dec-19</t>
  </si>
  <si>
    <t>Jan-15-2016</t>
  </si>
  <si>
    <t>Mohammad Adnan</t>
  </si>
  <si>
    <t>Muhammad Ibrahim Ali Shaikh</t>
  </si>
  <si>
    <t>Junaid Qureshi</t>
  </si>
  <si>
    <t>T-Nursery/0382</t>
  </si>
  <si>
    <t>Oct-31-2015</t>
  </si>
  <si>
    <t>Muhammad Huzaifa</t>
  </si>
  <si>
    <t>Irfan Hussain</t>
  </si>
  <si>
    <t>Jun-06-2012</t>
  </si>
  <si>
    <t>T-I/0383</t>
  </si>
  <si>
    <t>T-IV/0384</t>
  </si>
  <si>
    <t>Sep-19-2009</t>
  </si>
  <si>
    <t>Muqaddas Siddiqa</t>
  </si>
  <si>
    <t>Muhammad Atiq</t>
  </si>
  <si>
    <t>T-Nursery/0385</t>
  </si>
  <si>
    <t>T-Nursery/0386</t>
  </si>
  <si>
    <t>Dec-24-2015</t>
  </si>
  <si>
    <t>Oct-07-2015</t>
  </si>
  <si>
    <t>Exam Fee</t>
  </si>
  <si>
    <t>T-V/0387</t>
  </si>
  <si>
    <t xml:space="preserve">Admission </t>
  </si>
  <si>
    <t>Feb-19-2019</t>
  </si>
  <si>
    <t>Wania</t>
  </si>
  <si>
    <t>Farhan Ali</t>
  </si>
  <si>
    <t>Jul-26-2015</t>
  </si>
  <si>
    <t>T-Nursery/0388</t>
  </si>
  <si>
    <t>Zain Muhammad Khan</t>
  </si>
  <si>
    <t>May-10-2014</t>
  </si>
  <si>
    <t>T-Nursery/0389</t>
  </si>
  <si>
    <t>Muhammad Zayan</t>
  </si>
  <si>
    <t>Nov-30-2015</t>
  </si>
  <si>
    <t>T-Nursery/0391</t>
  </si>
  <si>
    <t>Hamna Irshad</t>
  </si>
  <si>
    <t>Jun-11-2015</t>
  </si>
  <si>
    <t>T-Prep-II/0390</t>
  </si>
  <si>
    <t>"Annual Fund</t>
  </si>
  <si>
    <t>Anabia Fatima</t>
  </si>
  <si>
    <t>Shahzad Ali</t>
  </si>
  <si>
    <t>Sept-09-2015</t>
  </si>
  <si>
    <t>T-Nursery/0392</t>
  </si>
  <si>
    <t>Amna  Rizwan</t>
  </si>
  <si>
    <t>Muhammad Rizwan Shamshad</t>
  </si>
  <si>
    <t>Jan-15-2017</t>
  </si>
  <si>
    <t>T-Nursery/0393</t>
  </si>
  <si>
    <t>Asif Meer</t>
  </si>
  <si>
    <t>Nov-19-2015</t>
  </si>
  <si>
    <t>T-Nursery/0394</t>
  </si>
  <si>
    <t>Fasih Ud Din Arhum</t>
  </si>
  <si>
    <t>May-01-2016</t>
  </si>
  <si>
    <t>T-Nursery/0395</t>
  </si>
  <si>
    <t>Admission Cancelled</t>
  </si>
  <si>
    <t>Zahid Shah</t>
  </si>
  <si>
    <t>Oct-06-2014</t>
  </si>
  <si>
    <t>T-Nursery/0396</t>
  </si>
  <si>
    <t>Shah Zain</t>
  </si>
  <si>
    <t>Sajid Khan</t>
  </si>
  <si>
    <t>T-V/0397</t>
  </si>
  <si>
    <t>Nov-30-2008</t>
  </si>
  <si>
    <t xml:space="preserve">Anushba Khan </t>
  </si>
  <si>
    <t>T-VIII/0398</t>
  </si>
  <si>
    <t>Nov-02-2006</t>
  </si>
  <si>
    <t>Anwar Khan</t>
  </si>
  <si>
    <t>T-III/0399</t>
  </si>
  <si>
    <t>Jun-13-2010</t>
  </si>
  <si>
    <t>Anus Zia</t>
  </si>
  <si>
    <t>T-Nursery/0400</t>
  </si>
  <si>
    <t>T-Nursery/0401</t>
  </si>
  <si>
    <t>Oct-02-2015</t>
  </si>
  <si>
    <t>Sept-11-2015</t>
  </si>
  <si>
    <t>Abdul Rehman</t>
  </si>
  <si>
    <t>T-VII/0402</t>
  </si>
  <si>
    <t>Aug-30-2005</t>
  </si>
  <si>
    <t>Syed Iftikhar Ul Hasan</t>
  </si>
  <si>
    <t>T-Prep-II/0403</t>
  </si>
  <si>
    <t>Feb-09-2015</t>
  </si>
  <si>
    <t>T-II/0404</t>
  </si>
  <si>
    <t>Oct-11-2012</t>
  </si>
  <si>
    <t>On Hifz Admission Not Cancelled</t>
  </si>
  <si>
    <t>Alishba Adnan</t>
  </si>
  <si>
    <t>Adnan Aqeel Qazi</t>
  </si>
  <si>
    <t>T-II/0405</t>
  </si>
  <si>
    <t>Oct-22-2010</t>
  </si>
  <si>
    <t>Umm-e-Haniya</t>
  </si>
  <si>
    <t>Danish Noor Mohammad</t>
  </si>
  <si>
    <t>T-Nursery/0406</t>
  </si>
  <si>
    <t>Syed Muhammad Hassan Ali Raza Attari</t>
  </si>
  <si>
    <t>Syed Tahir Ali Attari</t>
  </si>
  <si>
    <t>T-Prep-1/0407</t>
  </si>
  <si>
    <t>Sep-02-2013</t>
  </si>
  <si>
    <t>T-I/0408</t>
  </si>
  <si>
    <t>Abu Zar</t>
  </si>
  <si>
    <t>Allouddin</t>
  </si>
  <si>
    <t>T-Prep-II/0409</t>
  </si>
  <si>
    <t>Aug-15-2013</t>
  </si>
  <si>
    <t>Tazeem</t>
  </si>
  <si>
    <t>T-V/0410</t>
  </si>
  <si>
    <t>May-10-2009</t>
  </si>
  <si>
    <t>Abdullah Sagheer Ahmed</t>
  </si>
  <si>
    <t>Sagheer Ahmed</t>
  </si>
  <si>
    <t>Mar-04-2015</t>
  </si>
  <si>
    <t>Feb-08-2015</t>
  </si>
  <si>
    <t>T-Nursery/0411</t>
  </si>
  <si>
    <t>Muhammad Kashan</t>
  </si>
  <si>
    <t>Muhammad Zulqarnain</t>
  </si>
  <si>
    <t>Anees Ahmed</t>
  </si>
  <si>
    <t>Jul-21-2015</t>
  </si>
  <si>
    <t>Feb-21-2017</t>
  </si>
  <si>
    <t>T-Nursery/0412</t>
  </si>
  <si>
    <t>T-Nursery/0415</t>
  </si>
  <si>
    <t>Abu Bakr Siddique</t>
  </si>
  <si>
    <t>Tasleem Ahmed</t>
  </si>
  <si>
    <t>T-Prep-II/0413</t>
  </si>
  <si>
    <t>Oct-27-2013</t>
  </si>
  <si>
    <t>Rumaisa Tasleem</t>
  </si>
  <si>
    <t>T-V/0414</t>
  </si>
  <si>
    <t>Jan-24-2011</t>
  </si>
  <si>
    <t>Anabia</t>
  </si>
  <si>
    <t>T-Nursery/0416</t>
  </si>
  <si>
    <t>T-Nursery/0417</t>
  </si>
  <si>
    <t>Sep-15-2016</t>
  </si>
  <si>
    <t>Haniya</t>
  </si>
  <si>
    <t>Shahid Hussain</t>
  </si>
  <si>
    <t>T-Prep-II/0418</t>
  </si>
  <si>
    <t>Jan-09-2014</t>
  </si>
  <si>
    <t>Hooria Jawwad</t>
  </si>
  <si>
    <t>Mohammad Jawwad</t>
  </si>
  <si>
    <t>Dec-09-2013</t>
  </si>
  <si>
    <t>Fatima Sohail</t>
  </si>
  <si>
    <t>Sohail Rasheed</t>
  </si>
  <si>
    <t>Mar-14-2015</t>
  </si>
  <si>
    <t>T-Nursery/0420</t>
  </si>
  <si>
    <t xml:space="preserve">Dua </t>
  </si>
  <si>
    <t>T-Prep-II/0419</t>
  </si>
  <si>
    <t>Syed Muhammad Tauseef</t>
  </si>
  <si>
    <t>T-Nursery/0422</t>
  </si>
  <si>
    <t>Jun-02-2016</t>
  </si>
  <si>
    <t>Muhammad Sameer</t>
  </si>
  <si>
    <t>T-I/0423</t>
  </si>
  <si>
    <t>Feb-06-2012</t>
  </si>
  <si>
    <t>Bisma Adnan</t>
  </si>
  <si>
    <t>T-VII/0424</t>
  </si>
  <si>
    <t>Mar-04-2007</t>
  </si>
  <si>
    <t>Muhammad Amash Waris</t>
  </si>
  <si>
    <t>Muhammad Waris</t>
  </si>
  <si>
    <t>T-III/0425</t>
  </si>
  <si>
    <t>Mar-13-2010</t>
  </si>
  <si>
    <t>Konain Kashaf</t>
  </si>
  <si>
    <t>Syed Saqib Nazakat Ali (Late)</t>
  </si>
  <si>
    <t>T-VI/0421</t>
  </si>
  <si>
    <t>T-VI/0426</t>
  </si>
  <si>
    <t>Oct-21-2009</t>
  </si>
  <si>
    <t>Muhammad Asharib Sami</t>
  </si>
  <si>
    <t>Muhammad Abdul Sami</t>
  </si>
  <si>
    <t>T-VIII/0427</t>
  </si>
  <si>
    <t>Jul-17-2005</t>
  </si>
  <si>
    <t>Faryal Kamran</t>
  </si>
  <si>
    <t>M.Salahuddin Kamran</t>
  </si>
  <si>
    <t>T-Nursery/0429</t>
  </si>
  <si>
    <t>Sep-06-2017</t>
  </si>
  <si>
    <t>T-Nursery/0430</t>
  </si>
  <si>
    <t>T-Nursery/0431</t>
  </si>
  <si>
    <t>Abrish Fatima</t>
  </si>
  <si>
    <t>Adnan Hameed</t>
  </si>
  <si>
    <t>Feb-24-2016</t>
  </si>
  <si>
    <t>T-Nursery/0432</t>
  </si>
  <si>
    <t xml:space="preserve">Urooj Fatima </t>
  </si>
  <si>
    <t xml:space="preserve">Muhammad Faisal Shah </t>
  </si>
  <si>
    <t>T-I/0433</t>
  </si>
  <si>
    <t>May-20-2011</t>
  </si>
  <si>
    <t xml:space="preserve">Madiha Fatima </t>
  </si>
  <si>
    <t>Apr-19-2005</t>
  </si>
  <si>
    <t>T-IV/0434</t>
  </si>
  <si>
    <t>Ana Fatima</t>
  </si>
  <si>
    <t>Aug-09-2007</t>
  </si>
  <si>
    <t xml:space="preserve">Hamza </t>
  </si>
  <si>
    <t>T-Nursery/0436</t>
  </si>
  <si>
    <t>Apr-09-2015</t>
  </si>
  <si>
    <t>Muhammad Umar Khan</t>
  </si>
  <si>
    <t>Daniyal Khan</t>
  </si>
  <si>
    <t>Khalid Khan</t>
  </si>
  <si>
    <t>Aug-29-2015</t>
  </si>
  <si>
    <t>T-Nursery/0437</t>
  </si>
  <si>
    <t>T-Nursery/0438</t>
  </si>
  <si>
    <t>Mariam Rizwan</t>
  </si>
  <si>
    <t>Rizwan Ashraf</t>
  </si>
  <si>
    <t>T-V/0439</t>
  </si>
  <si>
    <t>Muhammad Umar Khalidi</t>
  </si>
  <si>
    <t>Zafar Azeem Khalidi</t>
  </si>
  <si>
    <t>Aisha Noor</t>
  </si>
  <si>
    <t>Muhammad Abdul Ghaffar Khalidi</t>
  </si>
  <si>
    <t>T-Nursery/0440</t>
  </si>
  <si>
    <t>T-Nursery/0441</t>
  </si>
  <si>
    <t>Oct-15-2014</t>
  </si>
  <si>
    <t>Oct-16-2014</t>
  </si>
  <si>
    <t>T-VI/0435</t>
  </si>
  <si>
    <t>T-VI/0442</t>
  </si>
  <si>
    <t>Abdul Kareem Khalidi</t>
  </si>
  <si>
    <t>Muhammad Mashal Khalidi</t>
  </si>
  <si>
    <t>T-VIII/0443</t>
  </si>
  <si>
    <t>T-VIII/0444</t>
  </si>
  <si>
    <t>Muhammad Haris Ahmed Khan</t>
  </si>
  <si>
    <t>Mumtaz Ahmed Khan</t>
  </si>
  <si>
    <t>IX</t>
  </si>
  <si>
    <t>T-IX/0435</t>
  </si>
  <si>
    <t>Jul-03-2002</t>
  </si>
  <si>
    <t>Aug-20-2004</t>
  </si>
  <si>
    <t>Hassan</t>
  </si>
  <si>
    <t>Abdul Jabbar</t>
  </si>
  <si>
    <t>T-Nursery/0446</t>
  </si>
  <si>
    <t>T-Prep-II/0180</t>
  </si>
  <si>
    <t>T-Nursery/0448</t>
  </si>
  <si>
    <t>Jun-02-2015</t>
  </si>
  <si>
    <t>Iman Adnan</t>
  </si>
  <si>
    <t>Muhammad Adnan</t>
  </si>
  <si>
    <t>T-VI/0447</t>
  </si>
  <si>
    <t>May-30-2015</t>
  </si>
  <si>
    <t>Bisma Naz Khalidi</t>
  </si>
  <si>
    <t>Aug-29-2005</t>
  </si>
  <si>
    <t>Aug-04-2005</t>
  </si>
  <si>
    <t>Jawahir Naz Khalidi</t>
  </si>
  <si>
    <t>Jan-14-2008</t>
  </si>
  <si>
    <t>Jamshaid Khan</t>
  </si>
  <si>
    <t>Shahid Khan</t>
  </si>
  <si>
    <t>T-Nursery/0449</t>
  </si>
  <si>
    <t>Tazbiha</t>
  </si>
  <si>
    <t>T-Nursery/0450</t>
  </si>
  <si>
    <t>Muhammad Umer Khan</t>
  </si>
  <si>
    <t>Muhammad Imran Khan</t>
  </si>
  <si>
    <t>T-IX/0451</t>
  </si>
  <si>
    <t>Jan-06-2006</t>
  </si>
  <si>
    <t>Jumped Class IV</t>
  </si>
  <si>
    <t>T-VII/0428</t>
  </si>
  <si>
    <t>Aug-22-2006</t>
  </si>
  <si>
    <t>Nazir Aamir Hussain</t>
  </si>
  <si>
    <t>T-Nursery/0452</t>
  </si>
  <si>
    <t>Jan-18-2016</t>
  </si>
  <si>
    <t>Abshar Ali Siddiqui</t>
  </si>
  <si>
    <t>Qamar Ali Siddiqui</t>
  </si>
  <si>
    <t>T-III/053</t>
  </si>
  <si>
    <t>Kinza</t>
  </si>
  <si>
    <t>T-Nursery/0454</t>
  </si>
  <si>
    <t>Feb-03-2015</t>
  </si>
  <si>
    <t>Nabiya</t>
  </si>
  <si>
    <t>Feb-02-2016</t>
  </si>
  <si>
    <t>T-Nursery/0455</t>
  </si>
  <si>
    <t>Repeating prep I</t>
  </si>
  <si>
    <t xml:space="preserve">zx </t>
  </si>
  <si>
    <t>Sep-19</t>
  </si>
  <si>
    <t>.</t>
  </si>
  <si>
    <t>Shajjar Abbas</t>
  </si>
  <si>
    <t>Sep-04-2015</t>
  </si>
  <si>
    <t xml:space="preserve"> `</t>
  </si>
  <si>
    <t>T-VI/0457</t>
  </si>
  <si>
    <t>Jun-14-2007</t>
  </si>
  <si>
    <t>Mahad Ali</t>
  </si>
  <si>
    <t>May-06-2015</t>
  </si>
  <si>
    <t>T-Nursery/0458</t>
  </si>
  <si>
    <t>T-Nursery/0456</t>
  </si>
  <si>
    <t>Noor Fatima</t>
  </si>
  <si>
    <t>Aug-03-2013</t>
  </si>
  <si>
    <t>T-Prep-I/0459</t>
  </si>
  <si>
    <t xml:space="preserve">Hanzala Khan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</si>
  <si>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</si>
  <si>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Administration - AAE</t>
  </si>
  <si>
    <t>Muhammad Shahmir</t>
  </si>
  <si>
    <t>2020-21</t>
  </si>
  <si>
    <t>Nov-05-2016</t>
  </si>
  <si>
    <t>Syeda Faryal Naz</t>
  </si>
  <si>
    <t>Syed Asad Ali</t>
  </si>
  <si>
    <t>T-Nursery/0460</t>
  </si>
  <si>
    <t>Contact No.</t>
  </si>
  <si>
    <t>0331 2647217</t>
  </si>
  <si>
    <t>0317 1285256</t>
  </si>
  <si>
    <t>0300 2406701</t>
  </si>
  <si>
    <t>0300 2230713</t>
  </si>
  <si>
    <t>0345 2867023</t>
  </si>
  <si>
    <t>0313 1283859</t>
  </si>
  <si>
    <t>0313 2708557</t>
  </si>
  <si>
    <t>0313 2142988</t>
  </si>
  <si>
    <t>0334 2668816</t>
  </si>
  <si>
    <t>0340 3353901</t>
  </si>
  <si>
    <t>0341 2783159</t>
  </si>
  <si>
    <t>Muhammad Akber</t>
  </si>
  <si>
    <t>Jan-06-2016</t>
  </si>
  <si>
    <t>T-Prep-I/0461</t>
  </si>
  <si>
    <t>AdmissionFee</t>
  </si>
  <si>
    <t>0332 3665009</t>
  </si>
  <si>
    <t>0311 8424845</t>
  </si>
  <si>
    <t>0317 0271527</t>
  </si>
  <si>
    <t>0346 2180989</t>
  </si>
  <si>
    <t>0335 0026879</t>
  </si>
  <si>
    <t>0311 0041238</t>
  </si>
  <si>
    <t>0321 2599594</t>
  </si>
  <si>
    <t>0302 2021760</t>
  </si>
  <si>
    <t>0316 8921068</t>
  </si>
  <si>
    <t>0310 2083692</t>
  </si>
  <si>
    <t>0314 2058145</t>
  </si>
  <si>
    <t>0300 2401202</t>
  </si>
  <si>
    <t>0321 2139529</t>
  </si>
  <si>
    <t>0345 2137080</t>
  </si>
  <si>
    <t>0313 0003976</t>
  </si>
  <si>
    <t>0317 2065847</t>
  </si>
  <si>
    <t>0313 2429669</t>
  </si>
  <si>
    <t>0315 8537897</t>
  </si>
  <si>
    <t>0316 2074269</t>
  </si>
  <si>
    <t>0336 2548134</t>
  </si>
  <si>
    <t>0330 2520496</t>
  </si>
  <si>
    <t>0331 2313348</t>
  </si>
  <si>
    <t>0313 02223064</t>
  </si>
  <si>
    <t>Contact No</t>
  </si>
  <si>
    <t>0317 4715522</t>
  </si>
  <si>
    <t>0316 2429007</t>
  </si>
  <si>
    <t>T-Nursery/0462</t>
  </si>
  <si>
    <t>Abdul Muawiya Khan</t>
  </si>
  <si>
    <t>Abid Khan</t>
  </si>
  <si>
    <t>Nov-03-2016</t>
  </si>
  <si>
    <t>0321 2363872</t>
  </si>
  <si>
    <t>0321 2971767</t>
  </si>
  <si>
    <t>0312 3486985</t>
  </si>
  <si>
    <t>0347 2267185</t>
  </si>
  <si>
    <t>032 22617255</t>
  </si>
  <si>
    <t>0312 8531198</t>
  </si>
  <si>
    <t>034 22437990</t>
  </si>
  <si>
    <t>0316 8920075</t>
  </si>
  <si>
    <t>0311 0102767</t>
  </si>
  <si>
    <t>0321 3789860</t>
  </si>
  <si>
    <t>0311 2908821</t>
  </si>
  <si>
    <t>0333 3976160</t>
  </si>
  <si>
    <t>0333 3855018</t>
  </si>
  <si>
    <t>0345 2140067</t>
  </si>
  <si>
    <t>0332 2527635</t>
  </si>
  <si>
    <t>0324 2263891</t>
  </si>
  <si>
    <t>0345 2157668</t>
  </si>
  <si>
    <t>0315 2801619</t>
  </si>
  <si>
    <t>0333 3119771</t>
  </si>
  <si>
    <t>0345 2422326</t>
  </si>
  <si>
    <t>0311 2002857</t>
  </si>
  <si>
    <t>0344 8325586</t>
  </si>
  <si>
    <t>0311 8469961</t>
  </si>
  <si>
    <t>0333 0370140</t>
  </si>
  <si>
    <t>0345 3382065</t>
  </si>
  <si>
    <t>0346 3156891</t>
  </si>
  <si>
    <t>0300 9277362</t>
  </si>
  <si>
    <t>0343 2472914</t>
  </si>
  <si>
    <t>0311 2358970</t>
  </si>
  <si>
    <t>0316 2006458</t>
  </si>
  <si>
    <t>033 22527742</t>
  </si>
  <si>
    <t>0312 9889971</t>
  </si>
  <si>
    <t>0314 6583881</t>
  </si>
  <si>
    <t>0315 2818628</t>
  </si>
  <si>
    <t>0348 2785073</t>
  </si>
  <si>
    <t>0312 1818837</t>
  </si>
  <si>
    <t>0345 3481108</t>
  </si>
  <si>
    <t>0321 2512495</t>
  </si>
  <si>
    <t>0346 2020061</t>
  </si>
  <si>
    <t>0323 2670872</t>
  </si>
  <si>
    <t>0342 1739622</t>
  </si>
  <si>
    <t>0313 8421843</t>
  </si>
  <si>
    <t>0314 2293694</t>
  </si>
  <si>
    <t>0343 0454477</t>
  </si>
  <si>
    <t>0316 8921042</t>
  </si>
  <si>
    <t>0311 2498931S</t>
  </si>
  <si>
    <t>0315 8473489</t>
  </si>
  <si>
    <t>0314 2176639</t>
  </si>
  <si>
    <t>0304 2102382</t>
  </si>
  <si>
    <t>0343 2624838</t>
  </si>
  <si>
    <t>0347 2568426</t>
  </si>
  <si>
    <t>0335 3493360</t>
  </si>
  <si>
    <t>0321 2171806</t>
  </si>
  <si>
    <t>0313 0223064</t>
  </si>
  <si>
    <t>0345 2196801</t>
  </si>
  <si>
    <t>0318 241399</t>
  </si>
  <si>
    <t>0300 2616131</t>
  </si>
  <si>
    <t>0313 2046349</t>
  </si>
  <si>
    <t>0317 2011940</t>
  </si>
  <si>
    <t>0315 2155627</t>
  </si>
  <si>
    <t>0315 4928523</t>
  </si>
  <si>
    <t>0313 1061083</t>
  </si>
  <si>
    <t>0313 1061098</t>
  </si>
  <si>
    <t>0323 2100502</t>
  </si>
  <si>
    <t>0347 3092588</t>
  </si>
  <si>
    <t>0321 1994876</t>
  </si>
  <si>
    <t>0311 2824061</t>
  </si>
  <si>
    <t>0322 2550714</t>
  </si>
  <si>
    <t>0306 8201737</t>
  </si>
  <si>
    <t>0346 2747067</t>
  </si>
  <si>
    <t>0321 3887260</t>
  </si>
  <si>
    <t>0324 2754125</t>
  </si>
  <si>
    <t>0315 8026202</t>
  </si>
  <si>
    <t>0304 1080065</t>
  </si>
  <si>
    <t>0302 1240304</t>
  </si>
  <si>
    <t>0334 3665205</t>
  </si>
  <si>
    <t>0344 0207926</t>
  </si>
  <si>
    <t>T-III/0463</t>
  </si>
  <si>
    <t>0312 8901856</t>
  </si>
  <si>
    <t>0304 4208997</t>
  </si>
  <si>
    <t>Jul-05-2010</t>
  </si>
  <si>
    <t>Abdul Wasay</t>
  </si>
  <si>
    <t>Shezad Hussain</t>
  </si>
  <si>
    <t>T-Nursery/0464</t>
  </si>
  <si>
    <t>0331 3941974</t>
  </si>
  <si>
    <t>Abeera Shehzad</t>
  </si>
  <si>
    <t>T-I/0465</t>
  </si>
  <si>
    <t>Dec-16-2013</t>
  </si>
  <si>
    <t>Apr-2020</t>
  </si>
  <si>
    <t>May-2020</t>
  </si>
  <si>
    <t>Apr-20</t>
  </si>
  <si>
    <t>May-20</t>
  </si>
  <si>
    <t>Jun-20</t>
  </si>
  <si>
    <t>Jul-20</t>
  </si>
  <si>
    <t>Aug-20</t>
  </si>
  <si>
    <t>Sept-20</t>
  </si>
  <si>
    <t>Oct-20</t>
  </si>
  <si>
    <t>Nov-20</t>
  </si>
  <si>
    <t>Dec-20</t>
  </si>
  <si>
    <t>Hashir Hussain</t>
  </si>
  <si>
    <t>T-Nursery/0467</t>
  </si>
  <si>
    <t>T-II/0468</t>
  </si>
  <si>
    <t>Khizer Shaikh</t>
  </si>
  <si>
    <t>Naseem Shaikh (Late)</t>
  </si>
  <si>
    <t>T-III/0469</t>
  </si>
  <si>
    <t>Ammara Shaikh</t>
  </si>
  <si>
    <t>T-II/0470</t>
  </si>
  <si>
    <t>Nabaha Sohail</t>
  </si>
  <si>
    <t>Muhammad Sohail Qureshi</t>
  </si>
  <si>
    <t>T-II/0471</t>
  </si>
  <si>
    <t>Muhammad Mohtasib</t>
  </si>
  <si>
    <t>T-V/0472</t>
  </si>
  <si>
    <t>T-Prep-I/0473</t>
  </si>
  <si>
    <t>Syeda Anamta Ali</t>
  </si>
  <si>
    <t>T-VII/0474</t>
  </si>
  <si>
    <t>Mir Umer Ali</t>
  </si>
  <si>
    <t>T-II/0475</t>
  </si>
  <si>
    <t>T-Prep-I/0476</t>
  </si>
  <si>
    <t>T-Prep-I/0477</t>
  </si>
  <si>
    <t>Anosh Aslam</t>
  </si>
  <si>
    <t>Aslam Masi</t>
  </si>
  <si>
    <t>T-IV/0478</t>
  </si>
  <si>
    <t>Chahat Aslam</t>
  </si>
  <si>
    <t>Kiran Aslam</t>
  </si>
  <si>
    <t>T-VII/0479</t>
  </si>
  <si>
    <t>T-VII/0480</t>
  </si>
  <si>
    <t>May-22-2009</t>
  </si>
  <si>
    <t>Nov-11-2007</t>
  </si>
  <si>
    <t>Jun-2020</t>
  </si>
  <si>
    <t>Ayan Hussain</t>
  </si>
  <si>
    <t>T-IV/0481</t>
  </si>
  <si>
    <t>Jan-07-2008</t>
  </si>
  <si>
    <t>Yumaima</t>
  </si>
  <si>
    <t>Abid Maseeh</t>
  </si>
  <si>
    <t>T-Prep-I/0482</t>
  </si>
  <si>
    <t>Oct-11-2014</t>
  </si>
  <si>
    <t>Syed Huzaifa</t>
  </si>
  <si>
    <t>Syed Shahid Ali</t>
  </si>
  <si>
    <t>T-Nursery/0483</t>
  </si>
  <si>
    <t>Jul-2020</t>
  </si>
  <si>
    <t>Muhammad Waiz</t>
  </si>
  <si>
    <t>Naseem Ahmed</t>
  </si>
  <si>
    <t>T-VI/0484</t>
  </si>
  <si>
    <t>May-14-2008</t>
  </si>
  <si>
    <t>Syed Shees Ali</t>
  </si>
  <si>
    <t>Syed Rehan Ali</t>
  </si>
  <si>
    <t>T-III/0485</t>
  </si>
  <si>
    <t>Alishba</t>
  </si>
  <si>
    <t>Muhammad Farman</t>
  </si>
  <si>
    <t>T-IX/0486</t>
  </si>
  <si>
    <t>T-IX/0487</t>
  </si>
  <si>
    <t>Jun-12-2006</t>
  </si>
  <si>
    <t>Jun-10-2006</t>
  </si>
  <si>
    <t>0311 9328270</t>
  </si>
  <si>
    <t>0312 1073328</t>
  </si>
  <si>
    <t>0345 3163311</t>
  </si>
  <si>
    <t>0333 3593880</t>
  </si>
  <si>
    <t>Rohan</t>
  </si>
  <si>
    <t>T-VIII/0488</t>
  </si>
  <si>
    <t>Syeda Yashfeen Manazir</t>
  </si>
  <si>
    <t>Syed Manazir Ali</t>
  </si>
  <si>
    <t>T/VII/0489</t>
  </si>
  <si>
    <t>Aug-20-2007</t>
  </si>
  <si>
    <t>Faham Shah</t>
  </si>
  <si>
    <t>Aug-2020</t>
  </si>
  <si>
    <t>Repeating CLASS 5</t>
  </si>
  <si>
    <t>Hareem Baig</t>
  </si>
  <si>
    <t>Eijaz Baig</t>
  </si>
  <si>
    <t>T-I/0490</t>
  </si>
  <si>
    <t>T-VII/0491</t>
  </si>
  <si>
    <t>Dec-20-2006</t>
  </si>
  <si>
    <t>Rumaisa Ali</t>
  </si>
  <si>
    <t>Syed Ali</t>
  </si>
  <si>
    <t>T-III/0492</t>
  </si>
  <si>
    <t>Syed Anas Ali</t>
  </si>
  <si>
    <t>T-VI/0493</t>
  </si>
  <si>
    <t>Nov-21-2008</t>
  </si>
  <si>
    <t>Mar-04-2011</t>
  </si>
  <si>
    <t>0333-2827528.</t>
  </si>
  <si>
    <t>Mustaijab Siddiqui</t>
  </si>
  <si>
    <t>Muhammad Faisal Siddiqui</t>
  </si>
  <si>
    <t>T-VII/0494</t>
  </si>
  <si>
    <t>Nov-14-2007</t>
  </si>
  <si>
    <t>Muhamad Saleem</t>
  </si>
  <si>
    <t>T-Nursery/0495</t>
  </si>
  <si>
    <t>Sept-20-2016</t>
  </si>
  <si>
    <t>0343 3494004</t>
  </si>
  <si>
    <t>Sep-2020</t>
  </si>
  <si>
    <t>Zainab</t>
  </si>
  <si>
    <t>Rais Ahmed</t>
  </si>
  <si>
    <t>Jan-01-2016</t>
  </si>
  <si>
    <t>0314 2028852</t>
  </si>
  <si>
    <t>0310 1283907</t>
  </si>
  <si>
    <t>T-Nursery/0496</t>
  </si>
  <si>
    <t>Huzaifa Faheem</t>
  </si>
  <si>
    <t>Muhammad Fahim</t>
  </si>
  <si>
    <t>T-VIII/0497</t>
  </si>
  <si>
    <t>Oct-31-2006</t>
  </si>
  <si>
    <t>0334 3946824</t>
  </si>
  <si>
    <t>0311 2416557</t>
  </si>
  <si>
    <t>Syed Osija Ali Naqvi</t>
  </si>
  <si>
    <t>Mar-08-2014</t>
  </si>
  <si>
    <t>Minha Ejaz</t>
  </si>
  <si>
    <t>Hamna Shehzad</t>
  </si>
  <si>
    <t>T-IV/0466</t>
  </si>
  <si>
    <t>Mar-16-2011</t>
  </si>
  <si>
    <t>Sep-20</t>
  </si>
  <si>
    <t>Re admission</t>
  </si>
  <si>
    <t>Kainat</t>
  </si>
  <si>
    <t>T-VI/0498</t>
  </si>
  <si>
    <t>Sep-15-2009</t>
  </si>
  <si>
    <t>Ayat</t>
  </si>
  <si>
    <t>Abid Masih</t>
  </si>
  <si>
    <t>T-Nursery/0499</t>
  </si>
  <si>
    <t>0311 2207151</t>
  </si>
  <si>
    <t>Sheza</t>
  </si>
  <si>
    <t>Muhammad Yamin</t>
  </si>
  <si>
    <t>T-VII/0500</t>
  </si>
  <si>
    <t>Muhammad Hasan</t>
  </si>
  <si>
    <t>Muhammad Iqbal Azeem</t>
  </si>
  <si>
    <t>T-Nursery/0501</t>
  </si>
  <si>
    <t>Jan-16-2017</t>
  </si>
  <si>
    <t>0335 2887040</t>
  </si>
  <si>
    <t>0349 8491629</t>
  </si>
  <si>
    <t>0316 2831008</t>
  </si>
  <si>
    <t>Jan-23-2008</t>
  </si>
  <si>
    <t>Oct-2020</t>
  </si>
  <si>
    <t>Arif Academy of Education</t>
  </si>
  <si>
    <r>
      <t>(Building Academic Excellence</t>
    </r>
    <r>
      <rPr>
        <sz val="9"/>
        <color theme="1"/>
        <rFont val="Calibri"/>
        <family val="2"/>
        <scheme val="minor"/>
      </rPr>
      <t>)</t>
    </r>
  </si>
  <si>
    <t>S/No: _______</t>
  </si>
  <si>
    <t>Date: ____________</t>
  </si>
  <si>
    <t>Name: _____________________________</t>
  </si>
  <si>
    <t>Class: _________</t>
  </si>
  <si>
    <t>Section: __________</t>
  </si>
  <si>
    <t>Particulars</t>
  </si>
  <si>
    <t>Amount</t>
  </si>
  <si>
    <t>Rs.</t>
  </si>
  <si>
    <t>Ps.</t>
  </si>
  <si>
    <t>Monthly Fee</t>
  </si>
  <si>
    <t>Arears</t>
  </si>
  <si>
    <t>Pupil's Fund</t>
  </si>
  <si>
    <t>Fines</t>
  </si>
  <si>
    <t>Examination Fee</t>
  </si>
  <si>
    <t>Others</t>
  </si>
  <si>
    <t>Rs.(In words)</t>
  </si>
  <si>
    <t>Sign. Class Teacher</t>
  </si>
  <si>
    <t>Muhammad Wasit</t>
  </si>
  <si>
    <t>Muhammad Kaleem</t>
  </si>
  <si>
    <t>T-III/0502</t>
  </si>
  <si>
    <t>Aug-09-2010</t>
  </si>
  <si>
    <t>Manahil Kamran</t>
  </si>
  <si>
    <t>Muhammad Salah uddin Kamran</t>
  </si>
  <si>
    <t>T-Nursery/0503</t>
  </si>
  <si>
    <t>Jun-29-2018</t>
  </si>
  <si>
    <t>Muhammad Abdul Moiz Jibran</t>
  </si>
  <si>
    <t>Muhammad Jibran</t>
  </si>
  <si>
    <t>T-Nursery/0504</t>
  </si>
  <si>
    <t>Muhamad Kashif</t>
  </si>
  <si>
    <t>T-Nursery/0505</t>
  </si>
  <si>
    <t>Mar-25-2017</t>
  </si>
  <si>
    <t>Aug-28-2017</t>
  </si>
  <si>
    <t>0300 2303346</t>
  </si>
  <si>
    <t>0330 2481502</t>
  </si>
  <si>
    <t>0331 2028699</t>
  </si>
  <si>
    <t>0334 3579704</t>
  </si>
  <si>
    <t>Fabiha Noor</t>
  </si>
  <si>
    <t>Muhammad Noor Uddin</t>
  </si>
  <si>
    <t>T-Nursery/0506</t>
  </si>
  <si>
    <t>May-29-2016</t>
  </si>
  <si>
    <t>0311 2374150</t>
  </si>
  <si>
    <t xml:space="preserve">  </t>
  </si>
  <si>
    <t>T-V/0508</t>
  </si>
  <si>
    <t>Jul-20-2010</t>
  </si>
  <si>
    <t>Muhammad Ariyan</t>
  </si>
  <si>
    <t>T-Prep-II/0509</t>
  </si>
  <si>
    <t>Muhammad Dawood</t>
  </si>
  <si>
    <t>Jun-16-2017</t>
  </si>
  <si>
    <t>0343-2721831</t>
  </si>
  <si>
    <t>Jan-21-2015</t>
  </si>
  <si>
    <t>0343 2721831</t>
  </si>
  <si>
    <t>Misbah Ghafoor</t>
  </si>
  <si>
    <t>Feb-24-2014</t>
  </si>
  <si>
    <t>T-Nursery/0510</t>
  </si>
  <si>
    <t>Haziq Bin Waseem</t>
  </si>
  <si>
    <t>0334 3048824</t>
  </si>
  <si>
    <t>Mohamed Ammar Ahmed</t>
  </si>
  <si>
    <t>Afreen</t>
  </si>
  <si>
    <t>T-III/0511</t>
  </si>
  <si>
    <t>Mukarram</t>
  </si>
  <si>
    <t>Mujeeb  Ur Rehman</t>
  </si>
  <si>
    <t>T-VIII/0507</t>
  </si>
  <si>
    <t>2002-21</t>
  </si>
  <si>
    <t>Sep-06-2004</t>
  </si>
  <si>
    <t>0311 6304552</t>
  </si>
  <si>
    <t>Isbah Ali</t>
  </si>
  <si>
    <t>Dec-2020</t>
  </si>
  <si>
    <t>0314 6581850</t>
  </si>
  <si>
    <t>Jan-21</t>
  </si>
  <si>
    <t>Muhammad Rayyan Ahmed</t>
  </si>
  <si>
    <t>Muhammad Zeeshan Khan</t>
  </si>
  <si>
    <t>T-Nursery/0512</t>
  </si>
  <si>
    <t>2021-22</t>
  </si>
  <si>
    <t>Sep-16-2016</t>
  </si>
  <si>
    <t>0334 0301449</t>
  </si>
  <si>
    <t>Muhammad Fayyaz Ahmed</t>
  </si>
  <si>
    <t>T-Prep-I/0513</t>
  </si>
  <si>
    <t>Sep-28-2014</t>
  </si>
  <si>
    <t>Ammaz Ahmed Khan</t>
  </si>
  <si>
    <t>Oct-18-2010</t>
  </si>
  <si>
    <t>Feb-21</t>
  </si>
  <si>
    <t>Mar-21</t>
  </si>
  <si>
    <t>Amaim Rani</t>
  </si>
  <si>
    <t>0300 2208110</t>
  </si>
  <si>
    <t>0311 2026460</t>
  </si>
  <si>
    <t>Anamta</t>
  </si>
  <si>
    <t>Student's name</t>
  </si>
  <si>
    <t>Harmala Adnan</t>
  </si>
  <si>
    <t>Abdullah</t>
  </si>
  <si>
    <t>Muhammad Ayoub Qureshi</t>
  </si>
  <si>
    <t>T-Nursery/0516</t>
  </si>
  <si>
    <t>May-21-2016</t>
  </si>
  <si>
    <t>0321 2047268</t>
  </si>
  <si>
    <t>Marium Imran</t>
  </si>
  <si>
    <t>T-V/0517</t>
  </si>
  <si>
    <t>Jan-04-2010</t>
  </si>
  <si>
    <t>Aug-31-2015</t>
  </si>
  <si>
    <t>0312-2486670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</si>
  <si>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</si>
  <si>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Muhammad Ayan</t>
  </si>
  <si>
    <t>T-VII/0519</t>
  </si>
  <si>
    <t>Asher Ahmed</t>
  </si>
  <si>
    <t>Jun-10-2016</t>
  </si>
  <si>
    <t>0346 0303623</t>
  </si>
  <si>
    <t>0346 0136293</t>
  </si>
  <si>
    <t>T-Nursery/0518</t>
  </si>
  <si>
    <t>T-Nursery/0520</t>
  </si>
  <si>
    <t>Shaikh Muhammad Umar</t>
  </si>
  <si>
    <t>Shaikh Abdul Waseem</t>
  </si>
  <si>
    <t>T-VII/0521</t>
  </si>
  <si>
    <t>Aysha</t>
  </si>
  <si>
    <t>Afaq Hussain</t>
  </si>
  <si>
    <t>T-Prep-II/0522</t>
  </si>
  <si>
    <t>Nov-08-2013</t>
  </si>
  <si>
    <t>0332 2600031</t>
  </si>
  <si>
    <t>0347 1258983</t>
  </si>
  <si>
    <t>Farzeen</t>
  </si>
  <si>
    <t>Shehzeen</t>
  </si>
  <si>
    <t>T-V/0523</t>
  </si>
  <si>
    <t>T-V/0524</t>
  </si>
  <si>
    <t>Jan-21-2009</t>
  </si>
  <si>
    <t>Ayesha</t>
  </si>
  <si>
    <t>Muhammad Babar</t>
  </si>
  <si>
    <t>T-II/0525</t>
  </si>
  <si>
    <t>Muhammad Bilal</t>
  </si>
  <si>
    <t>T-V/0526</t>
  </si>
  <si>
    <t>T-V/0527</t>
  </si>
  <si>
    <t>Misbah</t>
  </si>
  <si>
    <t>Zainab Tasleem Iqbal</t>
  </si>
  <si>
    <t>Muhammad Iqbal</t>
  </si>
  <si>
    <t>T-Prep-II/0530</t>
  </si>
  <si>
    <t>Yashfa Ali</t>
  </si>
  <si>
    <t>Muhammad Asghar Ali Rao</t>
  </si>
  <si>
    <t>T-Nursery/0530</t>
  </si>
  <si>
    <t>Oct-13-2016</t>
  </si>
  <si>
    <t>0314 5028002</t>
  </si>
  <si>
    <t>0311 2546152</t>
  </si>
  <si>
    <t>0313 3040220</t>
  </si>
  <si>
    <t>Aug-15-2014</t>
  </si>
  <si>
    <t>T-Nursery/0532</t>
  </si>
  <si>
    <t>Oct-19-2015</t>
  </si>
  <si>
    <t>0345 6181403</t>
  </si>
  <si>
    <t>0340 4761319</t>
  </si>
  <si>
    <t>Muhamad Ismail</t>
  </si>
  <si>
    <t>Aug-22-2016</t>
  </si>
  <si>
    <t>0346 8201737</t>
  </si>
  <si>
    <t>0314 9662667</t>
  </si>
  <si>
    <t>Apr-21</t>
  </si>
  <si>
    <t>Waniya Naseem</t>
  </si>
  <si>
    <t>T-III/0534</t>
  </si>
  <si>
    <t>Jan-18-2012</t>
  </si>
  <si>
    <t xml:space="preserve">Muhammad Asham </t>
  </si>
  <si>
    <t>T-I/0535</t>
  </si>
  <si>
    <t>Nov-24-2021</t>
  </si>
  <si>
    <t>0311 9329887</t>
  </si>
  <si>
    <t>0345 2437248</t>
  </si>
  <si>
    <t>Muhammad Arshan</t>
  </si>
  <si>
    <t>T-Nursery/0536</t>
  </si>
  <si>
    <t>Nov-10-2017</t>
  </si>
  <si>
    <t>Azfiya Baig</t>
  </si>
  <si>
    <t>Yasir Baig</t>
  </si>
  <si>
    <t>Fatima Batool</t>
  </si>
  <si>
    <t>Amir Baig</t>
  </si>
  <si>
    <t>T-Prep-II/0537</t>
  </si>
  <si>
    <t>T-Prep-II/0538</t>
  </si>
  <si>
    <t>Aug-02-2017</t>
  </si>
  <si>
    <t>Aug-24-2017</t>
  </si>
  <si>
    <t>0346 8402617</t>
  </si>
  <si>
    <t>0348 3664176</t>
  </si>
  <si>
    <t>T-Prep-II/0539</t>
  </si>
  <si>
    <t>0311 8344033</t>
  </si>
  <si>
    <t>0318 2862971</t>
  </si>
  <si>
    <t>Muhammad Taha</t>
  </si>
  <si>
    <t>T-Prep-II/0540</t>
  </si>
  <si>
    <t>0340 4583076</t>
  </si>
  <si>
    <t>Ayesha Usmani</t>
  </si>
  <si>
    <t>Faisal Intizar</t>
  </si>
  <si>
    <t>Nov-07-2017</t>
  </si>
  <si>
    <t>T-Nursery/0541</t>
  </si>
  <si>
    <t>0336 2465013</t>
  </si>
  <si>
    <t>0321 8744109</t>
  </si>
  <si>
    <t>Muhammad Saad Bin Rizwan</t>
  </si>
  <si>
    <t>T-II/0542</t>
  </si>
  <si>
    <t>Faha Khan</t>
  </si>
  <si>
    <t>T-II/0543</t>
  </si>
  <si>
    <t>Nov-09-2013</t>
  </si>
  <si>
    <t>Arshman</t>
  </si>
  <si>
    <t>T-Nursery/0544</t>
  </si>
  <si>
    <t>Jun-20-2021</t>
  </si>
  <si>
    <t>Anabia Amin</t>
  </si>
  <si>
    <t>Jun-04-2008</t>
  </si>
  <si>
    <t>0314 2365972</t>
  </si>
  <si>
    <t>T-VIII/0545</t>
  </si>
  <si>
    <t xml:space="preserve">     </t>
  </si>
  <si>
    <t>Horiya Haseeb</t>
  </si>
  <si>
    <t>Muhammad Haseeb</t>
  </si>
  <si>
    <t>T-II/0546</t>
  </si>
  <si>
    <t>Jul-09-2013</t>
  </si>
  <si>
    <t>Mustafa Haseeb</t>
  </si>
  <si>
    <t>T-III/0547</t>
  </si>
  <si>
    <t>Feb-04-2012</t>
  </si>
  <si>
    <t>Ahmer</t>
  </si>
  <si>
    <t>T-V/0548</t>
  </si>
  <si>
    <t>May-16-2009</t>
  </si>
  <si>
    <t>Muhamad Ali</t>
  </si>
  <si>
    <t>T-Prep-II/0549</t>
  </si>
  <si>
    <t>Oct-07-2013</t>
  </si>
  <si>
    <t>0311 0327167</t>
  </si>
  <si>
    <t>0331 0250238</t>
  </si>
  <si>
    <t>T-Nursery/0550</t>
  </si>
  <si>
    <t>0311 1056482</t>
  </si>
  <si>
    <t>0311 2449946</t>
  </si>
  <si>
    <t>Muhammad Nehan Rehman</t>
  </si>
  <si>
    <t>T-Nursery/0551</t>
  </si>
  <si>
    <t>Jul-25-2017</t>
  </si>
  <si>
    <t>0307 2877448</t>
  </si>
  <si>
    <t>Muhammad Abdullah Atif</t>
  </si>
  <si>
    <t>Atif jawaid</t>
  </si>
  <si>
    <t>Oct-27-2016</t>
  </si>
  <si>
    <t>0313 2811168</t>
  </si>
  <si>
    <t>T-Prep-I/0515</t>
  </si>
  <si>
    <t>T-Prep-I/0533</t>
  </si>
  <si>
    <t>T-Prep-I/0531</t>
  </si>
  <si>
    <t>Jun-21</t>
  </si>
  <si>
    <t>Jul-21</t>
  </si>
  <si>
    <t>Aug-21</t>
  </si>
  <si>
    <t>Sept-21</t>
  </si>
  <si>
    <t>Oct-21</t>
  </si>
  <si>
    <t>Nov-21</t>
  </si>
  <si>
    <t>Dec-21</t>
  </si>
  <si>
    <t>Jan-22</t>
  </si>
  <si>
    <t>0311 2689122</t>
  </si>
  <si>
    <t>Abdul Basit Tahir</t>
  </si>
  <si>
    <t>Muhammad Tahir Amin</t>
  </si>
  <si>
    <t>Sep-17-2008</t>
  </si>
  <si>
    <t>0311 6386483</t>
  </si>
  <si>
    <t>T-VIII/0553</t>
  </si>
  <si>
    <t>Syed Sadaat Azeem</t>
  </si>
  <si>
    <t>Syed Fahad Azeem</t>
  </si>
  <si>
    <t>T-Prep-I/0554</t>
  </si>
  <si>
    <t>0348 6579074</t>
  </si>
  <si>
    <t>0304 1920694</t>
  </si>
  <si>
    <t>T-Nursery/0552</t>
  </si>
  <si>
    <t>Minsa Sagheer</t>
  </si>
  <si>
    <t>Muhammad Mustafa</t>
  </si>
  <si>
    <t>Muhammad Naveed Qureshi</t>
  </si>
  <si>
    <t>Muhammad Ahmed</t>
  </si>
  <si>
    <t>Sep-09-2016</t>
  </si>
  <si>
    <t>Dec-23-2017</t>
  </si>
  <si>
    <t>0300 2361027</t>
  </si>
  <si>
    <t>0333 1000525</t>
  </si>
  <si>
    <t>T-Nursery/0555</t>
  </si>
  <si>
    <t>T-Nursery/0556</t>
  </si>
  <si>
    <t>T-Nursery/0557</t>
  </si>
  <si>
    <t>Syed Shahid Hussain</t>
  </si>
  <si>
    <t>Syed Muhammad Afsar</t>
  </si>
  <si>
    <t>T-VII/0558</t>
  </si>
  <si>
    <t>Jul-21-</t>
  </si>
  <si>
    <t>Sep-21</t>
  </si>
  <si>
    <t>Abdul Ahad Ali Khan</t>
  </si>
  <si>
    <t>Nazim Ali Khan</t>
  </si>
  <si>
    <t>May-26-2015</t>
  </si>
  <si>
    <t>0316 2950940</t>
  </si>
  <si>
    <t>T-Prep-I/0559</t>
  </si>
  <si>
    <t>Huriya Fatima</t>
  </si>
  <si>
    <t>Faraz Ahmed Khan</t>
  </si>
  <si>
    <t>May-28-2016</t>
  </si>
  <si>
    <t>0316 2090823</t>
  </si>
  <si>
    <t>T-Prep-I/0560</t>
  </si>
  <si>
    <t>Maria</t>
  </si>
  <si>
    <t>T-VII/0561</t>
  </si>
  <si>
    <t>Jul-30-2009</t>
  </si>
  <si>
    <t>Shahid Ahmed</t>
  </si>
  <si>
    <t>T-Prep-II/0562</t>
  </si>
  <si>
    <t>May-06-2016</t>
  </si>
  <si>
    <t>0312 2310923</t>
  </si>
  <si>
    <t>0315 2750849</t>
  </si>
  <si>
    <t>T-II/0514</t>
  </si>
  <si>
    <t>Eshaal Fatima</t>
  </si>
  <si>
    <t>Raja Daniyal Aziz</t>
  </si>
  <si>
    <t>May-05-2016</t>
  </si>
  <si>
    <t>T-Prep-I/0563</t>
  </si>
  <si>
    <t>0343 2577344</t>
  </si>
  <si>
    <t>0303 2582844</t>
  </si>
  <si>
    <t>Misha Fatima</t>
  </si>
  <si>
    <t>T-II/0564</t>
  </si>
  <si>
    <t>Aug-04-2014</t>
  </si>
  <si>
    <t>T-VII/0212</t>
  </si>
  <si>
    <t>Amna Akram</t>
  </si>
  <si>
    <t>Oct-25-2016</t>
  </si>
  <si>
    <t>0349 0236535</t>
  </si>
  <si>
    <t>0342 2123979</t>
  </si>
  <si>
    <t>T-Nursery/0565</t>
  </si>
  <si>
    <t>Syed Khalid Azeem</t>
  </si>
  <si>
    <t>T-Prep-I/0566</t>
  </si>
  <si>
    <t>Abdul Raheem Azeem</t>
  </si>
  <si>
    <t>Mohtasim</t>
  </si>
  <si>
    <t>Zunair Asif</t>
  </si>
  <si>
    <t>T-Nursery/0567</t>
  </si>
  <si>
    <t>0310 1049644</t>
  </si>
  <si>
    <t>Rahyma</t>
  </si>
  <si>
    <t>left from April 2021</t>
  </si>
  <si>
    <t>Umm e Hani</t>
  </si>
  <si>
    <t>0312 3114175</t>
  </si>
  <si>
    <t>0315 2746377</t>
  </si>
  <si>
    <t>Enza Fatima</t>
  </si>
  <si>
    <t>Kamran Ahmed</t>
  </si>
  <si>
    <t>T-I/0568</t>
  </si>
  <si>
    <t>Sep-24-2013</t>
  </si>
  <si>
    <t>0312 0239354</t>
  </si>
  <si>
    <t>0348 2401911</t>
  </si>
  <si>
    <t>Ahmed Ateeb</t>
  </si>
  <si>
    <t>T-VI/0569</t>
  </si>
  <si>
    <t>Jul-07-2011</t>
  </si>
  <si>
    <t>Armish Fatima</t>
  </si>
  <si>
    <t>T-Nursery/0570</t>
  </si>
  <si>
    <t>Sep-12-2016</t>
  </si>
  <si>
    <t>0312 8626141</t>
  </si>
  <si>
    <t>Dec-11-2016</t>
  </si>
  <si>
    <t>repeating 7</t>
  </si>
  <si>
    <t>0316 8921083</t>
  </si>
  <si>
    <t>Fatima Usmani</t>
  </si>
  <si>
    <t>Asif Usmani</t>
  </si>
  <si>
    <t>Sep-15-2017</t>
  </si>
  <si>
    <t>T-Nursey/0571</t>
  </si>
  <si>
    <t>Feb-22</t>
  </si>
  <si>
    <t>Mar-22</t>
  </si>
  <si>
    <t>T-IX/0528</t>
  </si>
  <si>
    <t>Zunaisha Khan</t>
  </si>
  <si>
    <t>Zuhaib Ali Khan</t>
  </si>
  <si>
    <t>T-Nursery/0572</t>
  </si>
  <si>
    <t>Nov-26-2017</t>
  </si>
  <si>
    <t>0346 2663141</t>
  </si>
  <si>
    <t>0340 2290662</t>
  </si>
  <si>
    <t>Abiha Khan</t>
  </si>
  <si>
    <t>Adnan Ali Khan</t>
  </si>
  <si>
    <t>T-Nursery/0573</t>
  </si>
  <si>
    <t>Jul-24-2018</t>
  </si>
  <si>
    <t>0302 8299130</t>
  </si>
  <si>
    <t>0311 1807929</t>
  </si>
  <si>
    <t>Muhammad Talha Yousuf</t>
  </si>
  <si>
    <t>Muhammad Yousuf</t>
  </si>
  <si>
    <t>T-VI/0574</t>
  </si>
  <si>
    <t>Noor Ayesha</t>
  </si>
  <si>
    <t>Muhamad Akram</t>
  </si>
  <si>
    <t>T-Nursery/0575</t>
  </si>
  <si>
    <t>0321 8222970</t>
  </si>
  <si>
    <t>Mar-6-2006</t>
  </si>
  <si>
    <t>Oct-27-2005</t>
  </si>
  <si>
    <t>Hamna Ali</t>
  </si>
  <si>
    <t>Mahboob Ali Khan</t>
  </si>
  <si>
    <t>Aug-18-2017</t>
  </si>
  <si>
    <t>T-Nursery/0576</t>
  </si>
  <si>
    <t>0312 9277362</t>
  </si>
  <si>
    <t>0311 2221644</t>
  </si>
  <si>
    <t>Urwa</t>
  </si>
  <si>
    <t>Faraz Zafar</t>
  </si>
  <si>
    <t>T-Nursery/0577</t>
  </si>
  <si>
    <t>Aug-25-2017</t>
  </si>
  <si>
    <t>0314 5030484</t>
  </si>
  <si>
    <t>0314 4997330</t>
  </si>
  <si>
    <t>Oct-03-2005</t>
  </si>
  <si>
    <t>0300 3464899</t>
  </si>
  <si>
    <t>Lab Charges</t>
  </si>
  <si>
    <t>Repeating 3</t>
  </si>
  <si>
    <t>0333 2225426</t>
  </si>
  <si>
    <t>0300 2799658</t>
  </si>
  <si>
    <t>0348 3689423</t>
  </si>
  <si>
    <t>0313 0216433</t>
  </si>
  <si>
    <t>0315 2620080</t>
  </si>
  <si>
    <t>0317 0117605</t>
  </si>
  <si>
    <t>0314 2034082</t>
  </si>
  <si>
    <t/>
  </si>
  <si>
    <t>Aizah Khan</t>
  </si>
  <si>
    <t>Adnan Khan</t>
  </si>
  <si>
    <t>Aug-21-2015</t>
  </si>
  <si>
    <t>T-Prep-I/0578</t>
  </si>
  <si>
    <t>0315 2628518</t>
  </si>
  <si>
    <t>0310 0337744</t>
  </si>
  <si>
    <t>T-V/0579</t>
  </si>
  <si>
    <t>T-Nursery/0580</t>
  </si>
  <si>
    <t>Feb-06-2018</t>
  </si>
  <si>
    <t>0343 3008335</t>
  </si>
  <si>
    <t>0342 2512278</t>
  </si>
  <si>
    <t>Feb-01-2012</t>
  </si>
  <si>
    <t>Sep-9-2012</t>
  </si>
  <si>
    <t>Enrollment fee</t>
  </si>
  <si>
    <t>Muhammad Sarim Sami</t>
  </si>
  <si>
    <t>T-Prep-I/0581</t>
  </si>
  <si>
    <t>Feb-20-2016</t>
  </si>
  <si>
    <t>Muhammad Rohan</t>
  </si>
  <si>
    <t>Farhan</t>
  </si>
  <si>
    <t>T-Nursery/0582</t>
  </si>
  <si>
    <t>May-04-2017</t>
  </si>
  <si>
    <t>0316 8613813</t>
  </si>
  <si>
    <t>0332 3397645</t>
  </si>
  <si>
    <t>Jan-19-2012</t>
  </si>
  <si>
    <t>Ezah Islam</t>
  </si>
  <si>
    <t>In class VI</t>
  </si>
  <si>
    <t>Repeating V</t>
  </si>
  <si>
    <t>Majid Khan</t>
  </si>
  <si>
    <t>T-VII/0583</t>
  </si>
  <si>
    <t>Sep-11-2009</t>
  </si>
  <si>
    <t>Muhammad Anas Khan</t>
  </si>
  <si>
    <t>Muhammad Gulzar Khan</t>
  </si>
  <si>
    <t>Sep-21-2016</t>
  </si>
  <si>
    <t>0331 2139808</t>
  </si>
  <si>
    <t>Examination fee</t>
  </si>
  <si>
    <t>Muhammad Ahsan</t>
  </si>
  <si>
    <t>T-I/0585</t>
  </si>
  <si>
    <t>Nov-07-2015</t>
  </si>
  <si>
    <t>0333 9274619</t>
  </si>
  <si>
    <t>0321 2885554</t>
  </si>
  <si>
    <t>T-Prep-I/0586</t>
  </si>
  <si>
    <t>0347 4083792</t>
  </si>
  <si>
    <t>0313 2999761</t>
  </si>
  <si>
    <t>Contact Number</t>
  </si>
  <si>
    <t>May-08-2009</t>
  </si>
  <si>
    <t>Dec-12-2007</t>
  </si>
  <si>
    <t>Dec-12-2009</t>
  </si>
  <si>
    <t>Aug-22-2010</t>
  </si>
  <si>
    <t>June-07-2009</t>
  </si>
  <si>
    <t>April-04-2009</t>
  </si>
  <si>
    <t>Jul-27-2007</t>
  </si>
  <si>
    <t>Sep-01-2007</t>
  </si>
  <si>
    <t>0321 3814234</t>
  </si>
  <si>
    <t>Nov-20-2015</t>
  </si>
  <si>
    <t>Exam fee</t>
  </si>
  <si>
    <t>Late Dues</t>
  </si>
  <si>
    <t>Nursery 2021-22</t>
  </si>
  <si>
    <t>Class-I</t>
  </si>
  <si>
    <t>Class-II</t>
  </si>
  <si>
    <t>Class-III</t>
  </si>
  <si>
    <t>Class-IV</t>
  </si>
  <si>
    <t>Class-V</t>
  </si>
  <si>
    <t>Class-VI</t>
  </si>
  <si>
    <t>Class-VII</t>
  </si>
  <si>
    <t>Class-VIII</t>
  </si>
  <si>
    <t>Class-IX</t>
  </si>
  <si>
    <t>Class-X</t>
  </si>
  <si>
    <t>Matric 20-21</t>
  </si>
  <si>
    <t>Total Dues</t>
  </si>
  <si>
    <t>Summary of class wise dues for collection</t>
  </si>
  <si>
    <t>colored</t>
  </si>
  <si>
    <t>T-I/0273</t>
  </si>
  <si>
    <t>off</t>
  </si>
  <si>
    <t>Anabia Fatima Humair</t>
  </si>
  <si>
    <t>Humair Uddin</t>
  </si>
  <si>
    <t>T-Prep-II/0587</t>
  </si>
  <si>
    <t>2022-23</t>
  </si>
  <si>
    <t>Jan-09-2017</t>
  </si>
  <si>
    <t>0346 2080073</t>
  </si>
  <si>
    <t>0346 2019675</t>
  </si>
  <si>
    <t>Muhammad Aman Uddin</t>
  </si>
  <si>
    <t>T-IV/0588</t>
  </si>
  <si>
    <t>T-IV/0589</t>
  </si>
  <si>
    <t>May-06-2011</t>
  </si>
  <si>
    <t>Mar-22-2013</t>
  </si>
  <si>
    <t>4000/8499</t>
  </si>
  <si>
    <t>Muhammad Saif</t>
  </si>
  <si>
    <t>Muhammad Sami</t>
  </si>
  <si>
    <t>0313 1196522</t>
  </si>
  <si>
    <t>0311 2435047</t>
  </si>
  <si>
    <t>T-Prep-I/0590</t>
  </si>
  <si>
    <t>5000/8516</t>
  </si>
  <si>
    <t>Waived</t>
  </si>
  <si>
    <t>??</t>
  </si>
  <si>
    <t>Full freeship ???</t>
  </si>
  <si>
    <t>What is the status????</t>
  </si>
  <si>
    <t>Full freeship?</t>
  </si>
  <si>
    <t>What is the status?</t>
  </si>
  <si>
    <t>What is the update?</t>
  </si>
  <si>
    <t>waived</t>
  </si>
  <si>
    <t xml:space="preserve">Waiver </t>
  </si>
  <si>
    <t>left for Hifz will resume after hifz</t>
  </si>
  <si>
    <t>Clearing dues monthly, jobless for over an year</t>
  </si>
  <si>
    <t>Apr-22</t>
  </si>
  <si>
    <t>Muhammad Rohan Qureshi</t>
  </si>
  <si>
    <t>Saad</t>
  </si>
  <si>
    <t>T-Nursery/0591</t>
  </si>
  <si>
    <t>T-Nursery/0592</t>
  </si>
  <si>
    <t>Jan-02-2019</t>
  </si>
  <si>
    <t>Nov-28-2017</t>
  </si>
  <si>
    <t>5500/8521</t>
  </si>
  <si>
    <t>1300/8521</t>
  </si>
  <si>
    <t>5000/8579</t>
  </si>
  <si>
    <t>1300/8579</t>
  </si>
  <si>
    <t>0331 3085854</t>
  </si>
  <si>
    <t>0321 8776822</t>
  </si>
  <si>
    <t>0334 1126703</t>
  </si>
  <si>
    <t>0335 1331298</t>
  </si>
  <si>
    <t>Hashir Ahmed</t>
  </si>
  <si>
    <t>Sep-07-2016</t>
  </si>
  <si>
    <t>T-Prep-I/0593</t>
  </si>
  <si>
    <t>0312 8710271</t>
  </si>
  <si>
    <t>0313 2297954</t>
  </si>
  <si>
    <t>Jan-18-2017</t>
  </si>
  <si>
    <t>Jul-06-2017</t>
  </si>
  <si>
    <t>Urwa Zaheer</t>
  </si>
  <si>
    <t>Mar-13-2019</t>
  </si>
  <si>
    <t>T-Nursery/0594</t>
  </si>
  <si>
    <t>3000/8588</t>
  </si>
  <si>
    <t>Sept-22-2017</t>
  </si>
  <si>
    <t>Mishkat Fatima</t>
  </si>
  <si>
    <t>Sep-22-2017</t>
  </si>
  <si>
    <t>T-Nursery/0595</t>
  </si>
  <si>
    <t>0313 0222948</t>
  </si>
  <si>
    <t>0345 2685349</t>
  </si>
  <si>
    <t>4000/8597</t>
  </si>
  <si>
    <t>Aiza Khan</t>
  </si>
  <si>
    <t>Muhammad Azhar khan</t>
  </si>
  <si>
    <t>T-Prep-I/0596</t>
  </si>
  <si>
    <t>May-24-2016</t>
  </si>
  <si>
    <t>0311 2495782</t>
  </si>
  <si>
    <t>0311 2212424</t>
  </si>
  <si>
    <t>5000/8599</t>
  </si>
  <si>
    <t>Ahmed Khalil</t>
  </si>
  <si>
    <t>T-Prep-II/0597</t>
  </si>
  <si>
    <t>Nov-21-2015</t>
  </si>
  <si>
    <t>3500/8602</t>
  </si>
  <si>
    <t>waivedby madam</t>
  </si>
  <si>
    <t>Mahrosh Noor</t>
  </si>
  <si>
    <t>Syed Shuja Ali Kirmani</t>
  </si>
  <si>
    <t>Aug-08-2018</t>
  </si>
  <si>
    <t>Abdul Mithal Khalidi</t>
  </si>
  <si>
    <t>T-II/0599</t>
  </si>
  <si>
    <t>Mar-28-2013</t>
  </si>
  <si>
    <t>0333 2472599</t>
  </si>
  <si>
    <t>4000/8615</t>
  </si>
  <si>
    <t>T-Nursery/0598</t>
  </si>
  <si>
    <t>Muhamad Shahid</t>
  </si>
  <si>
    <t>T-Prep-II/0600</t>
  </si>
  <si>
    <t>May-25-2016</t>
  </si>
  <si>
    <t>0300 2649225</t>
  </si>
  <si>
    <t>0311 1029433</t>
  </si>
  <si>
    <t>5000/8616</t>
  </si>
  <si>
    <t>1400/8616</t>
  </si>
  <si>
    <t>1300/8617</t>
  </si>
  <si>
    <t>waiver</t>
  </si>
  <si>
    <t>F F</t>
  </si>
  <si>
    <t>waived.</t>
  </si>
  <si>
    <t>shifted to gulshan and appeared in Board exams</t>
  </si>
  <si>
    <t>Discount given by madam due to her father's operation</t>
  </si>
  <si>
    <t>Muhammad Ghufran</t>
  </si>
  <si>
    <t>Farhan Ali Khan</t>
  </si>
  <si>
    <t>T-prep-II/0601</t>
  </si>
  <si>
    <t>Aug-21-2017</t>
  </si>
  <si>
    <t>0334 3727808</t>
  </si>
  <si>
    <t>5000/8628</t>
  </si>
  <si>
    <t>1400/8628</t>
  </si>
  <si>
    <t>Paying by 2,2 months</t>
  </si>
  <si>
    <t>F. F</t>
  </si>
  <si>
    <t>Meezab Rizwan</t>
  </si>
  <si>
    <t>Rizwan Ali Khan</t>
  </si>
  <si>
    <t>Dec-21-2017</t>
  </si>
  <si>
    <t>0331 2155723</t>
  </si>
  <si>
    <t>T-Prep-II/0602</t>
  </si>
  <si>
    <t>1400/8634</t>
  </si>
  <si>
    <t>new admission for current year</t>
  </si>
  <si>
    <t>Admission cancelled.</t>
  </si>
  <si>
    <t>repeat Class Nur</t>
  </si>
  <si>
    <t>Tasmiya</t>
  </si>
  <si>
    <t>T-Nursery/0603</t>
  </si>
  <si>
    <t>Sep-30-2014</t>
  </si>
  <si>
    <t>0313 3254470</t>
  </si>
  <si>
    <t>3000/8648</t>
  </si>
  <si>
    <t>Abdul Wasi</t>
  </si>
  <si>
    <t>T-V/0604</t>
  </si>
  <si>
    <t>Mar-09-2009</t>
  </si>
  <si>
    <t>3500/8648</t>
  </si>
  <si>
    <t>Maryam Fatima</t>
  </si>
  <si>
    <t>T-Nursery/0606</t>
  </si>
  <si>
    <t>Sept-03-2018</t>
  </si>
  <si>
    <t>0333 3963441</t>
  </si>
  <si>
    <t>0333 2707222</t>
  </si>
  <si>
    <t>4500/8650</t>
  </si>
  <si>
    <t>1400/8650</t>
  </si>
  <si>
    <t>Abdul Hadi Khan</t>
  </si>
  <si>
    <t>T-Prep-I/0607</t>
  </si>
  <si>
    <t>Aug-04-2017</t>
  </si>
  <si>
    <t>4000/8655</t>
  </si>
  <si>
    <t>Jumped class Prep-II promoted to Class 1</t>
  </si>
  <si>
    <t>Promoted to 1</t>
  </si>
  <si>
    <t>Jumped prep-II</t>
  </si>
  <si>
    <t>1300/8661</t>
  </si>
  <si>
    <t>700/8661</t>
  </si>
  <si>
    <t>Zahra Aamir</t>
  </si>
  <si>
    <t>T-Nursery/0608</t>
  </si>
  <si>
    <t>Jul-05-2018</t>
  </si>
  <si>
    <t>1400/8674</t>
  </si>
  <si>
    <t>1400/8675</t>
  </si>
  <si>
    <t>1000/8675</t>
  </si>
  <si>
    <t>1400/8662</t>
  </si>
  <si>
    <t>May-22</t>
  </si>
  <si>
    <t>1400/8669</t>
  </si>
  <si>
    <t>1300/8669</t>
  </si>
  <si>
    <t>1400/8681</t>
  </si>
  <si>
    <t>1400/8691</t>
  </si>
  <si>
    <t>Wajiha Sheraz</t>
  </si>
  <si>
    <t>Khawaja Sheraz Uddin</t>
  </si>
  <si>
    <t>T-I/0609</t>
  </si>
  <si>
    <t>May-12-215</t>
  </si>
  <si>
    <t>0346 3244996</t>
  </si>
  <si>
    <t>3000/8696</t>
  </si>
  <si>
    <t>Ayat Zahra</t>
  </si>
  <si>
    <t>Asim Hussain</t>
  </si>
  <si>
    <t>T-Nursery/0610</t>
  </si>
  <si>
    <t>Dec-30-2017</t>
  </si>
  <si>
    <t>0312 2129903</t>
  </si>
  <si>
    <t>0319 0334399</t>
  </si>
  <si>
    <t>4000/8698</t>
  </si>
  <si>
    <t>1400/8698</t>
  </si>
  <si>
    <t>1400/8700</t>
  </si>
  <si>
    <t>Eman Fatima</t>
  </si>
  <si>
    <t>T-Prep-I/0615</t>
  </si>
  <si>
    <t>0314 2367977</t>
  </si>
  <si>
    <t>Nov-21-2017</t>
  </si>
  <si>
    <t>Arham Ali</t>
  </si>
  <si>
    <t xml:space="preserve">Khuwaja Moin Uddin </t>
  </si>
  <si>
    <t>T-I/0612</t>
  </si>
  <si>
    <t>Jul-21-2014</t>
  </si>
  <si>
    <t>0345 3066476</t>
  </si>
  <si>
    <t>0342 2056525</t>
  </si>
  <si>
    <t>4000/8708</t>
  </si>
  <si>
    <t>1400/8708</t>
  </si>
  <si>
    <t>Fabiha</t>
  </si>
  <si>
    <t>T-III/0613</t>
  </si>
  <si>
    <t>Jul-19-2013</t>
  </si>
  <si>
    <t>Tasbiha</t>
  </si>
  <si>
    <t>T-V/0615</t>
  </si>
  <si>
    <t>4000/8702</t>
  </si>
  <si>
    <t>600/8702</t>
  </si>
  <si>
    <t>1400/8702</t>
  </si>
  <si>
    <t>1400/8703</t>
  </si>
  <si>
    <t>1400/8704</t>
  </si>
  <si>
    <t>1400/8705</t>
  </si>
  <si>
    <t>1400/8706</t>
  </si>
  <si>
    <t>Bilal Mohsin</t>
  </si>
  <si>
    <t>T-VI/0616</t>
  </si>
  <si>
    <t>1300/8711</t>
  </si>
  <si>
    <t>1400/8713</t>
  </si>
  <si>
    <t>1400/8714</t>
  </si>
  <si>
    <t>1400/8718</t>
  </si>
  <si>
    <t>1100/8719</t>
  </si>
  <si>
    <t>1400/8721</t>
  </si>
  <si>
    <t>Kashif Niaz</t>
  </si>
  <si>
    <t>May-23-2017</t>
  </si>
  <si>
    <t>0345 2423658</t>
  </si>
  <si>
    <t>0316 2105967</t>
  </si>
  <si>
    <t>4000/8720</t>
  </si>
  <si>
    <t>T-Nursery/0617</t>
  </si>
  <si>
    <t>Horab Naz Siddiqui</t>
  </si>
  <si>
    <t>Muhammad Jahanzaib</t>
  </si>
  <si>
    <t>T-Prep-II/0618</t>
  </si>
  <si>
    <t>0346 2748160</t>
  </si>
  <si>
    <t>Feb-04-2016</t>
  </si>
  <si>
    <t>4000/8723</t>
  </si>
  <si>
    <t>1400/8724</t>
  </si>
  <si>
    <t>1400/8725</t>
  </si>
  <si>
    <t>1400/8726</t>
  </si>
  <si>
    <t>700/8727</t>
  </si>
  <si>
    <t xml:space="preserve">         </t>
  </si>
  <si>
    <t>1400/8730</t>
  </si>
  <si>
    <t>3000/8731</t>
  </si>
  <si>
    <t>1300/8732</t>
  </si>
  <si>
    <t>Manahil Fatima</t>
  </si>
  <si>
    <t>Iqbal Ahmed</t>
  </si>
  <si>
    <t>Jan-01-2018</t>
  </si>
  <si>
    <t>0311 2100392</t>
  </si>
  <si>
    <t>4000/8735</t>
  </si>
  <si>
    <t xml:space="preserve">Muhammad Zain </t>
  </si>
  <si>
    <t>Jun-20-2016</t>
  </si>
  <si>
    <t>T-Nursery/0618</t>
  </si>
  <si>
    <t>Muhammad Aniq</t>
  </si>
  <si>
    <t>0340 2586304</t>
  </si>
  <si>
    <t>4000/8736</t>
  </si>
  <si>
    <t>T-Prep-I/0620</t>
  </si>
  <si>
    <t>T-Prep-I/0621</t>
  </si>
  <si>
    <t>1300/8736</t>
  </si>
  <si>
    <t>1400/8737</t>
  </si>
  <si>
    <t>Aaira Khan</t>
  </si>
  <si>
    <t>Wajid Khan</t>
  </si>
  <si>
    <t>Apr-13-2018</t>
  </si>
  <si>
    <t>0311 9333183</t>
  </si>
  <si>
    <t>5000/8739</t>
  </si>
  <si>
    <t>T-Nursery/0622</t>
  </si>
  <si>
    <t>5000/8634</t>
  </si>
  <si>
    <t>Muhammad Mujtuba</t>
  </si>
  <si>
    <t>Dec-12-2018</t>
  </si>
  <si>
    <t>2500/8740</t>
  </si>
  <si>
    <t>1300/8748</t>
  </si>
  <si>
    <t>Muhammad Talha</t>
  </si>
  <si>
    <t>T-Nursery/0623</t>
  </si>
  <si>
    <t>T-Nursery/0624</t>
  </si>
  <si>
    <t>Jul-24-2017</t>
  </si>
  <si>
    <t>0333 2272910</t>
  </si>
  <si>
    <t>3000/8742</t>
  </si>
  <si>
    <t>1200/8742</t>
  </si>
  <si>
    <t>Abdul Wasay Bin Zeeshan</t>
  </si>
  <si>
    <t>T-Prep-I/0625</t>
  </si>
  <si>
    <t>Dec-15-2017</t>
  </si>
  <si>
    <t>4500/8741</t>
  </si>
  <si>
    <t>Syeda Zahra</t>
  </si>
  <si>
    <t>Syed Salman Khalid</t>
  </si>
  <si>
    <t>T-Prep-II/0626</t>
  </si>
  <si>
    <t>3500/8746</t>
  </si>
  <si>
    <t>0321 8798891</t>
  </si>
  <si>
    <t>Syeda Fatima</t>
  </si>
  <si>
    <t>T-IV/0627</t>
  </si>
  <si>
    <t>Syed Uzair Ali</t>
  </si>
  <si>
    <t>T-VII/0628</t>
  </si>
  <si>
    <t>Umaima Khan</t>
  </si>
  <si>
    <t>Muhammad Umair</t>
  </si>
  <si>
    <t>0316 1010775</t>
  </si>
  <si>
    <t>0311 0256368</t>
  </si>
  <si>
    <t>4000/8747</t>
  </si>
  <si>
    <t>1400/8747</t>
  </si>
  <si>
    <t>Fatima Binte  Mehfooz</t>
  </si>
  <si>
    <t>Muhammad Mehfooz</t>
  </si>
  <si>
    <t>T-II/0629</t>
  </si>
  <si>
    <t>0313 2356295</t>
  </si>
  <si>
    <t>Apr-23-2014</t>
  </si>
  <si>
    <t>1400/8749</t>
  </si>
  <si>
    <t xml:space="preserve">                                                                                            </t>
  </si>
  <si>
    <t>Hania Shaikh</t>
  </si>
  <si>
    <t>Aug-27-2008</t>
  </si>
  <si>
    <t>0322 2091028</t>
  </si>
  <si>
    <t>0348 2516528</t>
  </si>
  <si>
    <t>Dec-28-2017</t>
  </si>
  <si>
    <t>T-Nursery/0632</t>
  </si>
  <si>
    <t>Jun-06-2014</t>
  </si>
  <si>
    <t>0318 1099908</t>
  </si>
  <si>
    <t>1300/8758</t>
  </si>
  <si>
    <t>Muhammad Rohan Khan</t>
  </si>
  <si>
    <t>T-III/0634</t>
  </si>
  <si>
    <t>Jul-19-2011</t>
  </si>
  <si>
    <t>T-Prep-I/0633</t>
  </si>
  <si>
    <t>3000/8757</t>
  </si>
  <si>
    <t>Aug-22-2015</t>
  </si>
  <si>
    <t>Dec-01-2015</t>
  </si>
  <si>
    <t>0345 4020207</t>
  </si>
  <si>
    <t>0315 8393949</t>
  </si>
  <si>
    <t>T-Prep-II/0635</t>
  </si>
  <si>
    <t>T-Nursery/0636</t>
  </si>
  <si>
    <t>Dec-10-2018</t>
  </si>
  <si>
    <t>0344 3000113</t>
  </si>
  <si>
    <t>3000/5760</t>
  </si>
  <si>
    <t>1100/8761</t>
  </si>
  <si>
    <t>1400/8761</t>
  </si>
  <si>
    <t>Jumped to P-II</t>
  </si>
  <si>
    <t>1300/8765</t>
  </si>
  <si>
    <t>repeating Nursery</t>
  </si>
  <si>
    <t>Fahad Uz Zaman</t>
  </si>
  <si>
    <t>1400/8767</t>
  </si>
  <si>
    <t>5000/8759</t>
  </si>
  <si>
    <t>1400/8759</t>
  </si>
  <si>
    <t>1200/8768</t>
  </si>
  <si>
    <t>1400/8769</t>
  </si>
  <si>
    <t>14000/8756</t>
  </si>
  <si>
    <t>1000/8762</t>
  </si>
  <si>
    <t>5000/8755</t>
  </si>
  <si>
    <t>1400/8755</t>
  </si>
  <si>
    <t>Ali Jamshed</t>
  </si>
  <si>
    <t>Jamshed Ansari</t>
  </si>
  <si>
    <t>Jul-27-2008</t>
  </si>
  <si>
    <t>0332 3020386</t>
  </si>
  <si>
    <t>0336 5476494</t>
  </si>
  <si>
    <t>3000/8754</t>
  </si>
  <si>
    <t>1400/8754</t>
  </si>
  <si>
    <t>T-VII/0631</t>
  </si>
  <si>
    <t>1400/8753</t>
  </si>
  <si>
    <t>1400/8752</t>
  </si>
  <si>
    <t>1400/8751</t>
  </si>
  <si>
    <t>1400/8750</t>
  </si>
  <si>
    <t>waived by Madam</t>
  </si>
  <si>
    <t>1300/8743</t>
  </si>
  <si>
    <t>Syeda Zainub  Humair</t>
  </si>
  <si>
    <t>1400/8770</t>
  </si>
  <si>
    <t>1200/8772</t>
  </si>
  <si>
    <t>1000/8774</t>
  </si>
  <si>
    <t>1400/8774</t>
  </si>
  <si>
    <t>1100/8775</t>
  </si>
  <si>
    <t>1300/8777</t>
  </si>
  <si>
    <t>1300/8779</t>
  </si>
  <si>
    <t>Lujain Fatima</t>
  </si>
  <si>
    <t>Muhammad Asif Ansari</t>
  </si>
  <si>
    <t>Jul-12-2017</t>
  </si>
  <si>
    <t>0300 2375930</t>
  </si>
  <si>
    <t>0336 0233484</t>
  </si>
  <si>
    <t>3000/8780</t>
  </si>
  <si>
    <t>1400/8780</t>
  </si>
  <si>
    <t>T-Nursery/0637</t>
  </si>
  <si>
    <t>1400/8781</t>
  </si>
  <si>
    <t>Hania Adnan</t>
  </si>
  <si>
    <t>Jan-25-2018</t>
  </si>
  <si>
    <t>T-Nursery/0638</t>
  </si>
  <si>
    <t>4000/8781</t>
  </si>
  <si>
    <t>0345 3057774</t>
  </si>
  <si>
    <t>0300 3377353</t>
  </si>
  <si>
    <t>1400/8782</t>
  </si>
  <si>
    <t>Jun-22</t>
  </si>
  <si>
    <t>1400/8784</t>
  </si>
  <si>
    <t>700/8784</t>
  </si>
  <si>
    <t>1400/8787</t>
  </si>
  <si>
    <t>1400/8786</t>
  </si>
  <si>
    <t>1400/8783</t>
  </si>
  <si>
    <t>1400/8790</t>
  </si>
  <si>
    <t>1300/8794</t>
  </si>
  <si>
    <t>1300/8793</t>
  </si>
  <si>
    <t>1400/8795</t>
  </si>
  <si>
    <t>1400/8797</t>
  </si>
  <si>
    <t>0312 0113081</t>
  </si>
  <si>
    <t>T-Prep-I/0639</t>
  </si>
  <si>
    <t>Nabia Anis</t>
  </si>
  <si>
    <t>2000/8799</t>
  </si>
  <si>
    <t>0310 2072844</t>
  </si>
  <si>
    <t>0302 2233812</t>
  </si>
  <si>
    <t>Muhammad Musyyab Qureshi</t>
  </si>
  <si>
    <t>Muhammad Noman Qureshi</t>
  </si>
  <si>
    <t>T-VI/0640</t>
  </si>
  <si>
    <t>3500/8800</t>
  </si>
  <si>
    <t>1400/8800</t>
  </si>
  <si>
    <t>1400/8803</t>
  </si>
  <si>
    <t>1400/8804</t>
  </si>
  <si>
    <t>800/8803</t>
  </si>
  <si>
    <t>1200/8805</t>
  </si>
  <si>
    <t>1400/8809</t>
  </si>
  <si>
    <t>800/8810</t>
  </si>
  <si>
    <t>jumped to Prep-II</t>
  </si>
  <si>
    <t>1200/8811</t>
  </si>
  <si>
    <t>1400/8813</t>
  </si>
  <si>
    <t>1200/8814</t>
  </si>
  <si>
    <t>1200/8815</t>
  </si>
  <si>
    <t>1200/8816</t>
  </si>
  <si>
    <t>1200/8817</t>
  </si>
  <si>
    <t>1400/8822</t>
  </si>
  <si>
    <t>1400/8823</t>
  </si>
  <si>
    <t>T-Nursery/0641</t>
  </si>
  <si>
    <t>Mar-01-2018</t>
  </si>
  <si>
    <t>0312 3540122</t>
  </si>
  <si>
    <t>1000/8824</t>
  </si>
  <si>
    <t>1100/8824</t>
  </si>
  <si>
    <t>0312 2486670</t>
  </si>
  <si>
    <t>1400/8826</t>
  </si>
  <si>
    <t>1400/8829</t>
  </si>
  <si>
    <t>1100/8829</t>
  </si>
  <si>
    <t>1300/8830</t>
  </si>
  <si>
    <t>T-Nursery/0642</t>
  </si>
  <si>
    <t>Muhammad Usman Khaldi</t>
  </si>
  <si>
    <t>Apr-20-2022</t>
  </si>
  <si>
    <t>0332 2527742</t>
  </si>
  <si>
    <t>4500/8831</t>
  </si>
  <si>
    <t>1400/8831</t>
  </si>
  <si>
    <t>1100/8832</t>
  </si>
  <si>
    <t>5000/8833</t>
  </si>
  <si>
    <t>1300/8835</t>
  </si>
  <si>
    <t>1000/8836</t>
  </si>
  <si>
    <t>1400/8837</t>
  </si>
  <si>
    <t>promoted to Class VII</t>
  </si>
  <si>
    <t>1400/8838</t>
  </si>
  <si>
    <t>1400/8840</t>
  </si>
  <si>
    <t>1300/8839</t>
  </si>
  <si>
    <t>1300/8841</t>
  </si>
  <si>
    <t>1400/8841</t>
  </si>
  <si>
    <t>1200/8842</t>
  </si>
  <si>
    <t>1400/8843</t>
  </si>
  <si>
    <t>1400/8844</t>
  </si>
  <si>
    <t>1400/8845</t>
  </si>
  <si>
    <t>1400/8846</t>
  </si>
  <si>
    <t>600/8846</t>
  </si>
  <si>
    <t>1400/8847</t>
  </si>
  <si>
    <t>1400/8848</t>
  </si>
  <si>
    <t>Umar Farooq</t>
  </si>
  <si>
    <t>Oct-05-2017</t>
  </si>
  <si>
    <t>T-Nursery/0643</t>
  </si>
  <si>
    <t>1000/8849</t>
  </si>
  <si>
    <t>0344 0259963</t>
  </si>
  <si>
    <t>1400/8850</t>
  </si>
  <si>
    <t>1300/8851</t>
  </si>
  <si>
    <t>700/8851</t>
  </si>
  <si>
    <t>1300/8852</t>
  </si>
  <si>
    <t>1400/8853</t>
  </si>
  <si>
    <t>1000/8853</t>
  </si>
  <si>
    <t>1000/8854</t>
  </si>
  <si>
    <t>1200/8854</t>
  </si>
  <si>
    <t>1300/8854</t>
  </si>
  <si>
    <t>1400/8855</t>
  </si>
  <si>
    <t>500/8856</t>
  </si>
  <si>
    <t>1200/8857</t>
  </si>
  <si>
    <t>1100/8858</t>
  </si>
  <si>
    <t>1300/8859</t>
  </si>
  <si>
    <t>1300/8862</t>
  </si>
  <si>
    <t>1300/8861</t>
  </si>
  <si>
    <t>1400/8860</t>
  </si>
  <si>
    <t>1400/8863</t>
  </si>
  <si>
    <t>1100/8863</t>
  </si>
  <si>
    <t>1200/8864</t>
  </si>
  <si>
    <t>1400/8865</t>
  </si>
  <si>
    <t>1400/8866</t>
  </si>
  <si>
    <t>1300/8867</t>
  </si>
  <si>
    <t>1400/8868</t>
  </si>
  <si>
    <t>1200/8869</t>
  </si>
  <si>
    <t>1300/8716</t>
  </si>
  <si>
    <t>1300/8870</t>
  </si>
  <si>
    <t>750/8716</t>
  </si>
  <si>
    <t>750/8870</t>
  </si>
  <si>
    <t>1400/8871</t>
  </si>
  <si>
    <t>1400/8872</t>
  </si>
  <si>
    <t>1400/8873</t>
  </si>
  <si>
    <t>700/8875</t>
  </si>
  <si>
    <t>1000/8875</t>
  </si>
  <si>
    <t>1400/8876</t>
  </si>
  <si>
    <t>1100/8877</t>
  </si>
  <si>
    <t>1200/8877</t>
  </si>
  <si>
    <t>1400/8878</t>
  </si>
  <si>
    <t>1100/8879</t>
  </si>
  <si>
    <t>1300/8880</t>
  </si>
  <si>
    <t>1400/8881</t>
  </si>
  <si>
    <t>1000/8882</t>
  </si>
  <si>
    <t>1400/8883</t>
  </si>
  <si>
    <t>Aneeqa Khan</t>
  </si>
  <si>
    <t>Mukaram Ali</t>
  </si>
  <si>
    <t>T-prep-I/0644</t>
  </si>
  <si>
    <t>Nov-27-2015</t>
  </si>
  <si>
    <t>0340 0065949</t>
  </si>
  <si>
    <t>0313 1018830</t>
  </si>
  <si>
    <t>2500/8884</t>
  </si>
  <si>
    <t>1400/8884</t>
  </si>
  <si>
    <t>1400/8885</t>
  </si>
  <si>
    <t>700/8705</t>
  </si>
  <si>
    <t>700/8885</t>
  </si>
  <si>
    <t>1300/8886</t>
  </si>
  <si>
    <t>1200/8886</t>
  </si>
  <si>
    <t>1400/8887</t>
  </si>
  <si>
    <t>Laiba</t>
  </si>
  <si>
    <t>Nov-22-2018</t>
  </si>
  <si>
    <t>T-Nursery/0645</t>
  </si>
  <si>
    <t>1400/8889</t>
  </si>
  <si>
    <t>800/8889</t>
  </si>
  <si>
    <t>1300/8890</t>
  </si>
  <si>
    <t>1400/8891</t>
  </si>
  <si>
    <t>700/8892</t>
  </si>
  <si>
    <t>1300/8872</t>
  </si>
  <si>
    <t>1300/8892</t>
  </si>
  <si>
    <t>1400/8894</t>
  </si>
  <si>
    <t>1400/8895</t>
  </si>
  <si>
    <t>1300/8899</t>
  </si>
  <si>
    <t>1000/8900</t>
  </si>
  <si>
    <t>1400/8901</t>
  </si>
  <si>
    <t>1200/8902</t>
  </si>
  <si>
    <t>1400/8902</t>
  </si>
  <si>
    <t>1200/8903</t>
  </si>
  <si>
    <t>1400/8904</t>
  </si>
  <si>
    <t>900/8905</t>
  </si>
  <si>
    <t>1400/8906</t>
  </si>
  <si>
    <t>1400/8907</t>
  </si>
  <si>
    <t>1400/8908</t>
  </si>
  <si>
    <t>1400/8909</t>
  </si>
  <si>
    <t>1400/8798</t>
  </si>
  <si>
    <t>1400/8911</t>
  </si>
  <si>
    <t>1400/8912</t>
  </si>
  <si>
    <t>1400/8913</t>
  </si>
  <si>
    <t>1200/8914</t>
  </si>
  <si>
    <t>1200/8915</t>
  </si>
  <si>
    <t>1300/8915</t>
  </si>
  <si>
    <t>1400/8916</t>
  </si>
  <si>
    <t>1400/8917</t>
  </si>
  <si>
    <t>1400/8921</t>
  </si>
  <si>
    <t>1400/8924</t>
  </si>
  <si>
    <t>1400/8927</t>
  </si>
  <si>
    <t>Jul-22</t>
  </si>
  <si>
    <t>Aug-22</t>
  </si>
  <si>
    <t>Sep-22</t>
  </si>
  <si>
    <t>Rubaisha Baig</t>
  </si>
  <si>
    <t>Mirza Qudrat Ali Baig</t>
  </si>
  <si>
    <t>Apr-22-2022</t>
  </si>
  <si>
    <t>0312 8718572</t>
  </si>
  <si>
    <t>0311 2488547</t>
  </si>
  <si>
    <t>T-Nursery/0646</t>
  </si>
  <si>
    <t>3500/8928</t>
  </si>
  <si>
    <t>1400/8928</t>
  </si>
  <si>
    <t>Hamna Batool</t>
  </si>
  <si>
    <t>Mirza Barkatullah Baig</t>
  </si>
  <si>
    <t>May-13-2017</t>
  </si>
  <si>
    <t>3500/8929</t>
  </si>
  <si>
    <t>1400/8929</t>
  </si>
  <si>
    <t>1400/8930</t>
  </si>
  <si>
    <t>1400/8931</t>
  </si>
  <si>
    <t>1200/8932</t>
  </si>
  <si>
    <t>1400/8933</t>
  </si>
  <si>
    <t>1300/8935</t>
  </si>
  <si>
    <t>1400/8935</t>
  </si>
  <si>
    <t>1400/8936</t>
  </si>
  <si>
    <t>1400/8938</t>
  </si>
  <si>
    <t>800/8939</t>
  </si>
  <si>
    <t>1400/8940</t>
  </si>
  <si>
    <t>1400/8943</t>
  </si>
  <si>
    <t>1200/8943</t>
  </si>
  <si>
    <t>1300/8945</t>
  </si>
  <si>
    <t>1300/8946</t>
  </si>
  <si>
    <t>1300/8947</t>
  </si>
  <si>
    <t>1400/8948</t>
  </si>
  <si>
    <t>1200/8948</t>
  </si>
  <si>
    <t>Khadija Kamran</t>
  </si>
  <si>
    <t>Oct-25-2017</t>
  </si>
  <si>
    <t>0317 1206776</t>
  </si>
  <si>
    <t>0314 2319174</t>
  </si>
  <si>
    <t>5000/8949</t>
  </si>
  <si>
    <t>1400/8949</t>
  </si>
  <si>
    <t>T-Nursery/0648</t>
  </si>
  <si>
    <t>1200/8950</t>
  </si>
  <si>
    <t>1200/8951</t>
  </si>
  <si>
    <t>1200/8952</t>
  </si>
  <si>
    <t>1000/8952</t>
  </si>
  <si>
    <t>600/8952</t>
  </si>
  <si>
    <t>1400/8953</t>
  </si>
  <si>
    <t>1200/8954</t>
  </si>
  <si>
    <t>1400/8955</t>
  </si>
  <si>
    <t>1200/8956</t>
  </si>
  <si>
    <t>1400/8956</t>
  </si>
  <si>
    <t>1200/8957</t>
  </si>
  <si>
    <t>1200/8958</t>
  </si>
  <si>
    <t>1200/8959</t>
  </si>
  <si>
    <t>1400/8960</t>
  </si>
  <si>
    <t>1400/8961</t>
  </si>
  <si>
    <t>1150/8962</t>
  </si>
  <si>
    <t>1200/89693</t>
  </si>
  <si>
    <t>1200/8963</t>
  </si>
  <si>
    <t>1300/8963</t>
  </si>
  <si>
    <t>1200/8964</t>
  </si>
  <si>
    <t>1400/8965</t>
  </si>
  <si>
    <t>1400/8964</t>
  </si>
  <si>
    <t>1200/8966</t>
  </si>
  <si>
    <t>1200/8967</t>
  </si>
  <si>
    <t>1000/8967</t>
  </si>
  <si>
    <t>1200/89668</t>
  </si>
  <si>
    <t>1200/8968</t>
  </si>
  <si>
    <t>1400/8969</t>
  </si>
  <si>
    <t>1200/8970</t>
  </si>
  <si>
    <t>800/8971</t>
  </si>
  <si>
    <t>1000/8971</t>
  </si>
  <si>
    <t>1300/8972</t>
  </si>
  <si>
    <t>1200/8972</t>
  </si>
  <si>
    <t>1000/8972</t>
  </si>
  <si>
    <t>700/8973</t>
  </si>
  <si>
    <t>1200/8974</t>
  </si>
  <si>
    <t>1300/8974</t>
  </si>
  <si>
    <t>850/8975</t>
  </si>
  <si>
    <t>1400/8975</t>
  </si>
  <si>
    <t>1400/8977</t>
  </si>
  <si>
    <t>1100/8978</t>
  </si>
  <si>
    <t>Muhammad Affan</t>
  </si>
  <si>
    <t>Abdul Sami</t>
  </si>
  <si>
    <t>Jun-21-2018</t>
  </si>
  <si>
    <t>0349 0213392</t>
  </si>
  <si>
    <t>0313 0243843</t>
  </si>
  <si>
    <t>4500/8979</t>
  </si>
  <si>
    <t>1400/8979</t>
  </si>
  <si>
    <t>T-Nursery/0649</t>
  </si>
  <si>
    <t>600/8980</t>
  </si>
  <si>
    <t>350/8980</t>
  </si>
  <si>
    <t>1400/8981</t>
  </si>
  <si>
    <t>1400/8982</t>
  </si>
  <si>
    <t>1100/8983</t>
  </si>
  <si>
    <t>1000/8983</t>
  </si>
  <si>
    <t>1400/8984</t>
  </si>
  <si>
    <t>1200/8984</t>
  </si>
  <si>
    <t>1200/8985</t>
  </si>
  <si>
    <t>800/8985</t>
  </si>
  <si>
    <t>1300/8985</t>
  </si>
  <si>
    <t>1200/8986</t>
  </si>
  <si>
    <t>Mirha Zeeshan</t>
  </si>
  <si>
    <t>Muhammad Zeeshan</t>
  </si>
  <si>
    <t>T-Nursery/0650</t>
  </si>
  <si>
    <t>Jan-01-2019</t>
  </si>
  <si>
    <t>0345 2082492</t>
  </si>
  <si>
    <t>0323 7871595</t>
  </si>
  <si>
    <t>3500/8988</t>
  </si>
  <si>
    <t>1400/8988</t>
  </si>
  <si>
    <t>1400/8987</t>
  </si>
  <si>
    <t>900/8989</t>
  </si>
  <si>
    <t>1300/8989</t>
  </si>
  <si>
    <t>Afza</t>
  </si>
  <si>
    <t>Waqas Mehmood</t>
  </si>
  <si>
    <t>Mar-24-2018</t>
  </si>
  <si>
    <t>T-Nursery/0651</t>
  </si>
  <si>
    <t>1200/8991</t>
  </si>
  <si>
    <t>350/8992</t>
  </si>
  <si>
    <t>3500/8990</t>
  </si>
  <si>
    <t>1400/8990</t>
  </si>
  <si>
    <t>1200/8993</t>
  </si>
  <si>
    <t>1300/8994</t>
  </si>
  <si>
    <t>1000/8995</t>
  </si>
  <si>
    <t>1400/8900</t>
  </si>
  <si>
    <t>1400/8996</t>
  </si>
  <si>
    <t>1200/8900</t>
  </si>
  <si>
    <t>1200/8996</t>
  </si>
  <si>
    <t>1400/8997</t>
  </si>
  <si>
    <t>1400/8998</t>
  </si>
  <si>
    <t>1100/8998</t>
  </si>
  <si>
    <t>1200/8999</t>
  </si>
  <si>
    <t>1200/9000</t>
  </si>
  <si>
    <t>1200/9001</t>
  </si>
  <si>
    <t>1300/9001</t>
  </si>
  <si>
    <t>1400/9002</t>
  </si>
  <si>
    <t>1100/9002</t>
  </si>
  <si>
    <t>1200/9003</t>
  </si>
  <si>
    <t>600/9004</t>
  </si>
  <si>
    <t>1300/9005</t>
  </si>
  <si>
    <t>900/9005</t>
  </si>
  <si>
    <t>1400/9006</t>
  </si>
  <si>
    <t>800/9006</t>
  </si>
  <si>
    <t>1300/9007</t>
  </si>
  <si>
    <t>1200/9007</t>
  </si>
  <si>
    <t>0340 7898698</t>
  </si>
  <si>
    <t>0315 2348203</t>
  </si>
  <si>
    <t>1400/9008</t>
  </si>
  <si>
    <t>T-Nursery/0584</t>
  </si>
  <si>
    <t>1400/9009</t>
  </si>
  <si>
    <t>250/9010</t>
  </si>
  <si>
    <t>250/9011</t>
  </si>
  <si>
    <t>1400/9012</t>
  </si>
  <si>
    <t>Muhammad Asfahan Raza</t>
  </si>
  <si>
    <t>T-Nursery/0652</t>
  </si>
  <si>
    <t>Oct-13-2017</t>
  </si>
  <si>
    <t>0311 1035738</t>
  </si>
  <si>
    <t>0316 2324756</t>
  </si>
  <si>
    <t>4000/9013</t>
  </si>
  <si>
    <t>1200/9014</t>
  </si>
  <si>
    <t>900/9014</t>
  </si>
  <si>
    <t>1300/9015</t>
  </si>
  <si>
    <t>750/9015</t>
  </si>
  <si>
    <t>1100/9016</t>
  </si>
  <si>
    <t>1400/9017</t>
  </si>
  <si>
    <t>1100/8734</t>
  </si>
  <si>
    <t>1100/9018</t>
  </si>
  <si>
    <t>Promotedto Class VII</t>
  </si>
  <si>
    <t>1200/9019</t>
  </si>
  <si>
    <t>1400/9020</t>
  </si>
  <si>
    <t>1200/9021</t>
  </si>
  <si>
    <t>1300/9022</t>
  </si>
  <si>
    <t>700/9022</t>
  </si>
  <si>
    <t>1300/9023</t>
  </si>
  <si>
    <t>1300/9024</t>
  </si>
  <si>
    <t>1100/9025</t>
  </si>
  <si>
    <t>1300/9026</t>
  </si>
  <si>
    <t>1400/9026</t>
  </si>
  <si>
    <t>1400/9028</t>
  </si>
  <si>
    <t>1400/8918</t>
  </si>
  <si>
    <t>1400/9027</t>
  </si>
  <si>
    <t>1400/9029</t>
  </si>
  <si>
    <t>1200/9029</t>
  </si>
  <si>
    <t>1400/9030</t>
  </si>
  <si>
    <t>1200/9032</t>
  </si>
  <si>
    <t>1200/9031</t>
  </si>
  <si>
    <t>1200/9033</t>
  </si>
  <si>
    <t>500/9034</t>
  </si>
  <si>
    <t>1400/9036</t>
  </si>
  <si>
    <t>700/9035</t>
  </si>
  <si>
    <t>1300/9037</t>
  </si>
  <si>
    <t>1300/9038</t>
  </si>
  <si>
    <t>1400/9039</t>
  </si>
  <si>
    <t>Oct-24-2007</t>
  </si>
  <si>
    <t>0310 2531905</t>
  </si>
  <si>
    <t>T-IX/0653</t>
  </si>
  <si>
    <t>New admission</t>
  </si>
  <si>
    <t>1200/9040</t>
  </si>
  <si>
    <t>1400/9041</t>
  </si>
  <si>
    <t>1400/9042</t>
  </si>
  <si>
    <t>1200/9043</t>
  </si>
  <si>
    <t>1000/9044</t>
  </si>
  <si>
    <t>exempted by Madam</t>
  </si>
  <si>
    <t>1100/9045</t>
  </si>
  <si>
    <t>1200/9045</t>
  </si>
  <si>
    <t>1400/9046</t>
  </si>
  <si>
    <t>2000/9047</t>
  </si>
  <si>
    <t>1300/9048</t>
  </si>
  <si>
    <t>1400/9049</t>
  </si>
  <si>
    <t>1000/9050</t>
  </si>
  <si>
    <t>1200/9051</t>
  </si>
  <si>
    <t>1200/9052</t>
  </si>
  <si>
    <t>1400/9053</t>
  </si>
  <si>
    <t>250/9055</t>
  </si>
  <si>
    <t>250/9056</t>
  </si>
  <si>
    <t>1400/9054</t>
  </si>
  <si>
    <t>1400/9057</t>
  </si>
  <si>
    <t>1400/9058</t>
  </si>
  <si>
    <t>1100/9059</t>
  </si>
  <si>
    <t>1300/9061</t>
  </si>
  <si>
    <t>1400/9060</t>
  </si>
  <si>
    <t>1400/9062</t>
  </si>
  <si>
    <t>Sept-22</t>
  </si>
  <si>
    <t>Oct-22</t>
  </si>
  <si>
    <t>Nov-22</t>
  </si>
  <si>
    <t>Dec-22</t>
  </si>
  <si>
    <t>Jan-23</t>
  </si>
  <si>
    <t>1300/9063</t>
  </si>
  <si>
    <t>700/9063</t>
  </si>
  <si>
    <t>1300/9064</t>
  </si>
  <si>
    <t>1400/9065</t>
  </si>
  <si>
    <t>1300/9067</t>
  </si>
  <si>
    <t>1300/9066</t>
  </si>
  <si>
    <t>1400/9066</t>
  </si>
  <si>
    <t>1400/9069</t>
  </si>
  <si>
    <t>1400/9068</t>
  </si>
  <si>
    <t>1400/9070</t>
  </si>
  <si>
    <t>1400/9071</t>
  </si>
  <si>
    <t>1300/9072</t>
  </si>
  <si>
    <t>1400/9073</t>
  </si>
  <si>
    <t>1400/9074</t>
  </si>
  <si>
    <t>1300/9075</t>
  </si>
  <si>
    <t>Minsa Ayubi</t>
  </si>
  <si>
    <t>Faizan Ahmed Ayubi</t>
  </si>
  <si>
    <t>4500/9076</t>
  </si>
  <si>
    <t>1400/9076</t>
  </si>
  <si>
    <t>0346 2080057</t>
  </si>
  <si>
    <t>0314 2394039</t>
  </si>
  <si>
    <t>T-Nursery/0654</t>
  </si>
  <si>
    <t>Jul-07-2018</t>
  </si>
  <si>
    <t>1300/9077</t>
  </si>
  <si>
    <t>1400/9081</t>
  </si>
  <si>
    <t>1100/9081</t>
  </si>
  <si>
    <t>1200/9081</t>
  </si>
  <si>
    <t>1200/9082</t>
  </si>
  <si>
    <t>1100/9082</t>
  </si>
  <si>
    <t>1100/9083</t>
  </si>
  <si>
    <t>250/9078</t>
  </si>
  <si>
    <t>1400/9084</t>
  </si>
  <si>
    <t>1400/9085</t>
  </si>
  <si>
    <t>Danish Mushtaq</t>
  </si>
  <si>
    <t>Apr-10-2019</t>
  </si>
  <si>
    <t>0313 1140452</t>
  </si>
  <si>
    <t>0336 2335054</t>
  </si>
  <si>
    <t>3000/9086</t>
  </si>
  <si>
    <t>1400/9086</t>
  </si>
  <si>
    <t>1400/9087</t>
  </si>
  <si>
    <t>800/9088</t>
  </si>
  <si>
    <t>1400/9089</t>
  </si>
  <si>
    <t>1400/9090</t>
  </si>
  <si>
    <t>1300/9091</t>
  </si>
  <si>
    <t>1300/9092</t>
  </si>
  <si>
    <t>1200/9092</t>
  </si>
  <si>
    <t>800/9092</t>
  </si>
  <si>
    <t>1400/9094</t>
  </si>
  <si>
    <t>1000/9093</t>
  </si>
  <si>
    <t>1400/9093</t>
  </si>
  <si>
    <t>1400/9095</t>
  </si>
  <si>
    <t>1400/9096</t>
  </si>
  <si>
    <t>700/9096</t>
  </si>
  <si>
    <t>1400/9097</t>
  </si>
  <si>
    <t>1400/9098</t>
  </si>
  <si>
    <t>Muhammad Ameer Hamza Ali</t>
  </si>
  <si>
    <t>Noman Ali</t>
  </si>
  <si>
    <t>1400/9099</t>
  </si>
  <si>
    <t>T-Nursery/0655</t>
  </si>
  <si>
    <t>T-Nursery/0656</t>
  </si>
  <si>
    <t>T-Nursery/0657</t>
  </si>
  <si>
    <t>Jun-08-2018</t>
  </si>
  <si>
    <t>0312 3225883</t>
  </si>
  <si>
    <t>0310 1210011</t>
  </si>
  <si>
    <t>Muhammad Abdullah Ali Khan</t>
  </si>
  <si>
    <t>Adeel Ali Khan</t>
  </si>
  <si>
    <t>Apr-18-2018</t>
  </si>
  <si>
    <t>0300 8271440</t>
  </si>
  <si>
    <t>0345 2233104</t>
  </si>
  <si>
    <t>5000/10000</t>
  </si>
  <si>
    <t>1400/8919</t>
  </si>
  <si>
    <t>1400/10019</t>
  </si>
  <si>
    <t>1300/10020</t>
  </si>
  <si>
    <t>1400/8934</t>
  </si>
  <si>
    <t>1200/10024</t>
  </si>
  <si>
    <t>1200/10025</t>
  </si>
  <si>
    <t>1200/10026</t>
  </si>
  <si>
    <t>1400/10027</t>
  </si>
  <si>
    <t>T-Nursery/0658</t>
  </si>
  <si>
    <t>May-25-2017</t>
  </si>
  <si>
    <t>0333 7007511</t>
  </si>
  <si>
    <t>0313 2980099</t>
  </si>
  <si>
    <t>2500/10032</t>
  </si>
  <si>
    <t>1200/11035</t>
  </si>
  <si>
    <t>1200/10035</t>
  </si>
  <si>
    <t>1200/1035</t>
  </si>
  <si>
    <t>400/10037</t>
  </si>
  <si>
    <t>1400/10039</t>
  </si>
  <si>
    <t>Fareeha</t>
  </si>
  <si>
    <t>T-Nursery/0659</t>
  </si>
  <si>
    <t>5000/10039</t>
  </si>
  <si>
    <t>4000/10040</t>
  </si>
  <si>
    <t>0313 8767912</t>
  </si>
  <si>
    <t>0312 2040021</t>
  </si>
  <si>
    <t>1400/10043</t>
  </si>
  <si>
    <t>1400/10044</t>
  </si>
  <si>
    <t>1200/10047</t>
  </si>
  <si>
    <t>1400/10047</t>
  </si>
  <si>
    <t>1200/10055</t>
  </si>
  <si>
    <t>1200/10059</t>
  </si>
  <si>
    <t>1400/10060</t>
  </si>
  <si>
    <t>600/10060</t>
  </si>
  <si>
    <t>1200/10061</t>
  </si>
  <si>
    <t>1200/10064</t>
  </si>
  <si>
    <t>1400/10068</t>
  </si>
  <si>
    <t>1000/10075</t>
  </si>
  <si>
    <t>Jun-28-2017</t>
  </si>
  <si>
    <t>1400/10085</t>
  </si>
  <si>
    <t>1400/9190</t>
  </si>
  <si>
    <t>500/9194</t>
  </si>
  <si>
    <t>1400/9195</t>
  </si>
  <si>
    <t>1400/9193</t>
  </si>
  <si>
    <t>550/9196</t>
  </si>
  <si>
    <t>600/9196</t>
  </si>
  <si>
    <t>1400/9188</t>
  </si>
  <si>
    <t>700/9189</t>
  </si>
  <si>
    <t>1300/9192</t>
  </si>
  <si>
    <t>1200/9192</t>
  </si>
  <si>
    <t>1400/9174</t>
  </si>
  <si>
    <t>1400/9166</t>
  </si>
  <si>
    <t>1300/9186</t>
  </si>
  <si>
    <t>1400/9123</t>
  </si>
  <si>
    <t>1400/9183</t>
  </si>
  <si>
    <t>1400/9127</t>
  </si>
  <si>
    <t>1400/9118</t>
  </si>
  <si>
    <t>1400/9182</t>
  </si>
  <si>
    <t>1400/9141</t>
  </si>
  <si>
    <t>1400/9121</t>
  </si>
  <si>
    <t>1400/9181</t>
  </si>
  <si>
    <t>1000/9131</t>
  </si>
  <si>
    <t>1400/9179</t>
  </si>
  <si>
    <t>1400/9102</t>
  </si>
  <si>
    <t>1400/9100</t>
  </si>
  <si>
    <t>1400/9132</t>
  </si>
  <si>
    <t>1400/9139</t>
  </si>
  <si>
    <t>1400/9105</t>
  </si>
  <si>
    <t>750/9129</t>
  </si>
  <si>
    <t>1400/9146</t>
  </si>
  <si>
    <t>1300/9136</t>
  </si>
  <si>
    <t>1400/9109</t>
  </si>
  <si>
    <t>1400/9157</t>
  </si>
  <si>
    <t>1200/9112</t>
  </si>
  <si>
    <t>1400/9162</t>
  </si>
  <si>
    <t>1150/9153</t>
  </si>
  <si>
    <t>1400/9144</t>
  </si>
  <si>
    <t>1400/9117</t>
  </si>
  <si>
    <t>1300/9110</t>
  </si>
  <si>
    <t>1300/9158</t>
  </si>
  <si>
    <t>1400/9175</t>
  </si>
  <si>
    <t>1400/9108</t>
  </si>
  <si>
    <t>1300/9111</t>
  </si>
  <si>
    <t>1300/9150</t>
  </si>
  <si>
    <t>1400/9122</t>
  </si>
  <si>
    <t>1100/9175</t>
  </si>
  <si>
    <t>1200/9152</t>
  </si>
  <si>
    <t>1300/9116</t>
  </si>
  <si>
    <t>1300/9149</t>
  </si>
  <si>
    <t>1400/9172</t>
  </si>
  <si>
    <t>1200/9114</t>
  </si>
  <si>
    <t>1400/9154</t>
  </si>
  <si>
    <t>1400/9151</t>
  </si>
  <si>
    <t>1300/9106</t>
  </si>
  <si>
    <t>1300/9165</t>
  </si>
  <si>
    <t>1400/9160</t>
  </si>
  <si>
    <t>1300/9187</t>
  </si>
  <si>
    <t>1400/9104</t>
  </si>
  <si>
    <t>1400/9163</t>
  </si>
  <si>
    <t>1100/9171</t>
  </si>
  <si>
    <t>1400/9180</t>
  </si>
  <si>
    <t>1300/9129</t>
  </si>
  <si>
    <t>1300/9134</t>
  </si>
  <si>
    <t>1400/9113</t>
  </si>
  <si>
    <t>1400/9169</t>
  </si>
  <si>
    <t>1400/9184</t>
  </si>
  <si>
    <t>1400/9124</t>
  </si>
  <si>
    <t>1200/9173</t>
  </si>
  <si>
    <t>600/9160</t>
  </si>
  <si>
    <t>1400/9119</t>
  </si>
  <si>
    <t>1300/9145</t>
  </si>
  <si>
    <t>1400/9148</t>
  </si>
  <si>
    <t>1400/9168</t>
  </si>
  <si>
    <t>1400/9167</t>
  </si>
  <si>
    <t>1000/9174</t>
  </si>
  <si>
    <t>1400/9170</t>
  </si>
  <si>
    <t>1400/9107</t>
  </si>
  <si>
    <t>1200/9177</t>
  </si>
  <si>
    <t>1400/9178</t>
  </si>
  <si>
    <t>1200/9115</t>
  </si>
  <si>
    <t>1000/9169</t>
  </si>
  <si>
    <t>600/9156</t>
  </si>
  <si>
    <t>1400/9142</t>
  </si>
  <si>
    <t>1400/9197</t>
  </si>
  <si>
    <t>1400/9198</t>
  </si>
  <si>
    <t>1200/9199</t>
  </si>
  <si>
    <t>1200/9200</t>
  </si>
  <si>
    <t>1400/9201</t>
  </si>
  <si>
    <t>800/9201</t>
  </si>
  <si>
    <t>1200/9202</t>
  </si>
  <si>
    <t>1400/9203</t>
  </si>
  <si>
    <t>1000/9204</t>
  </si>
  <si>
    <t>1400/9205</t>
  </si>
  <si>
    <t>1100/9205</t>
  </si>
  <si>
    <t>1300/9206</t>
  </si>
  <si>
    <t>1400/9208</t>
  </si>
  <si>
    <t>1000/9209</t>
  </si>
  <si>
    <t>1400/9210</t>
  </si>
  <si>
    <t>1300/9211</t>
  </si>
  <si>
    <t>1400/9212</t>
  </si>
  <si>
    <t>1100/9213</t>
  </si>
  <si>
    <t>1100/8527</t>
  </si>
  <si>
    <t>1000/9214</t>
  </si>
  <si>
    <t>1300/9215</t>
  </si>
  <si>
    <t>900/9215</t>
  </si>
  <si>
    <t>600/9216</t>
  </si>
  <si>
    <t>600/9217</t>
  </si>
  <si>
    <t>1200/9217</t>
  </si>
  <si>
    <t>1200/9216</t>
  </si>
  <si>
    <t>1000/9218</t>
  </si>
  <si>
    <t>1300/9219</t>
  </si>
  <si>
    <t>1100/9220</t>
  </si>
  <si>
    <t>1300/9221</t>
  </si>
  <si>
    <t>1000/9220</t>
  </si>
  <si>
    <t>T-VIII/0605</t>
  </si>
  <si>
    <t>1000/9221</t>
  </si>
  <si>
    <t>1400/9222</t>
  </si>
  <si>
    <t>1400/9223</t>
  </si>
  <si>
    <t>700/9224</t>
  </si>
  <si>
    <t>1300/9224</t>
  </si>
  <si>
    <t>1000/9225</t>
  </si>
  <si>
    <t>1400/9225</t>
  </si>
  <si>
    <t>700/9226</t>
  </si>
  <si>
    <t>1400/9227</t>
  </si>
  <si>
    <t>1400/9228</t>
  </si>
  <si>
    <t>1200/9228</t>
  </si>
  <si>
    <t>1400/9229</t>
  </si>
  <si>
    <t>800/9229</t>
  </si>
  <si>
    <t>1200/8937</t>
  </si>
  <si>
    <t>1400/9230</t>
  </si>
  <si>
    <t>1200/9231</t>
  </si>
  <si>
    <t>1400/9232</t>
  </si>
  <si>
    <t>1400/9233</t>
  </si>
  <si>
    <t>1300/9234</t>
  </si>
  <si>
    <t>repeating V</t>
  </si>
  <si>
    <t>1400/9235</t>
  </si>
  <si>
    <t>1200/8721</t>
  </si>
  <si>
    <t>1200/9236</t>
  </si>
  <si>
    <t>1300/9237</t>
  </si>
  <si>
    <t>850/9237</t>
  </si>
  <si>
    <t>1200/9238</t>
  </si>
  <si>
    <t>1400/9239</t>
  </si>
  <si>
    <t>1400/9240</t>
  </si>
  <si>
    <t>1300/9241</t>
  </si>
  <si>
    <t>1400/9242</t>
  </si>
  <si>
    <t>1400/9243</t>
  </si>
  <si>
    <t>1400/9244</t>
  </si>
  <si>
    <t>1300/9245</t>
  </si>
  <si>
    <t>1100/9246</t>
  </si>
  <si>
    <t>1400/9247</t>
  </si>
  <si>
    <t>T-Nursery/0354</t>
  </si>
  <si>
    <t>1200/9248</t>
  </si>
  <si>
    <t>1100/9249</t>
  </si>
  <si>
    <t>1000/9249</t>
  </si>
  <si>
    <t>1300/9250</t>
  </si>
  <si>
    <t>800/9251</t>
  </si>
  <si>
    <t>1200/9251</t>
  </si>
  <si>
    <t>1200/9252</t>
  </si>
  <si>
    <t>1400/9253</t>
  </si>
  <si>
    <t>1400/9254</t>
  </si>
  <si>
    <t>1200/9255</t>
  </si>
  <si>
    <t>1300/9255</t>
  </si>
  <si>
    <t>1200/9256</t>
  </si>
  <si>
    <t>1400/9257</t>
  </si>
  <si>
    <t>1100/9258</t>
  </si>
  <si>
    <t>Faria Lodhi</t>
  </si>
  <si>
    <t>T-V/0660</t>
  </si>
  <si>
    <t>Dec-09-2011</t>
  </si>
  <si>
    <t>0316 2377327</t>
  </si>
  <si>
    <t>0314 9497215</t>
  </si>
  <si>
    <t>5000/9259</t>
  </si>
  <si>
    <t>1400/9259</t>
  </si>
  <si>
    <t>1200/9260</t>
  </si>
  <si>
    <t>1000/9260</t>
  </si>
  <si>
    <t>600/9260</t>
  </si>
  <si>
    <t>1200/9261</t>
  </si>
  <si>
    <t>250/9262</t>
  </si>
  <si>
    <t>250/9263</t>
  </si>
  <si>
    <t>1400/9264</t>
  </si>
  <si>
    <t>1400/9265</t>
  </si>
  <si>
    <t>1300/9130</t>
  </si>
  <si>
    <t>1300/9266</t>
  </si>
  <si>
    <t>1400/9267</t>
  </si>
  <si>
    <t>1000/9268</t>
  </si>
  <si>
    <t>freeship</t>
  </si>
  <si>
    <t>financial issues</t>
  </si>
  <si>
    <t>1300/9269</t>
  </si>
  <si>
    <t>1400/9270</t>
  </si>
  <si>
    <t>1400/9271</t>
  </si>
  <si>
    <t>1400/9272</t>
  </si>
  <si>
    <t>1400/9273</t>
  </si>
  <si>
    <t>1400/9274</t>
  </si>
  <si>
    <t>1400/9275</t>
  </si>
  <si>
    <t>1400/9276</t>
  </si>
  <si>
    <t>1400/9277</t>
  </si>
  <si>
    <t>1200/9155</t>
  </si>
  <si>
    <t>1400/9278</t>
  </si>
  <si>
    <t>1300/9279</t>
  </si>
  <si>
    <t>1200/9128</t>
  </si>
  <si>
    <t>1200/9280</t>
  </si>
  <si>
    <t>1400/9281</t>
  </si>
  <si>
    <t>1300/9282</t>
  </si>
  <si>
    <t>750/9282</t>
  </si>
  <si>
    <t>1400/9283</t>
  </si>
  <si>
    <t>1400/9284</t>
  </si>
  <si>
    <t>1000/9284</t>
  </si>
  <si>
    <t>1400/9285</t>
  </si>
  <si>
    <t>700/9286</t>
  </si>
  <si>
    <t>1000/9286</t>
  </si>
  <si>
    <t>1400/9287</t>
  </si>
  <si>
    <t>1400/9288</t>
  </si>
  <si>
    <t>1300/9289</t>
  </si>
  <si>
    <t>1400/9290</t>
  </si>
  <si>
    <t>1100/9154</t>
  </si>
  <si>
    <t>1100/9290</t>
  </si>
  <si>
    <t>1300/9291</t>
  </si>
  <si>
    <t>1300/9292</t>
  </si>
  <si>
    <t>1400/9292</t>
  </si>
  <si>
    <t>800/9293</t>
  </si>
  <si>
    <t>1300/9294</t>
  </si>
  <si>
    <t>1300/9295</t>
  </si>
  <si>
    <t>1400/9296</t>
  </si>
  <si>
    <t>1400/9297</t>
  </si>
  <si>
    <t>1400/9298</t>
  </si>
  <si>
    <t>1400/9299</t>
  </si>
  <si>
    <t>1400/9300</t>
  </si>
  <si>
    <t>1400/9301</t>
  </si>
  <si>
    <t>1400/9302</t>
  </si>
  <si>
    <t>1300/9303</t>
  </si>
  <si>
    <t>1400/9304</t>
  </si>
  <si>
    <t>1300/9307</t>
  </si>
  <si>
    <t>1300/9306</t>
  </si>
  <si>
    <t>1300/9305</t>
  </si>
  <si>
    <t>1400/9308</t>
  </si>
  <si>
    <t>1100/9308</t>
  </si>
  <si>
    <t>1200/9309</t>
  </si>
  <si>
    <t>1400/9310</t>
  </si>
  <si>
    <t>1400/9311</t>
  </si>
  <si>
    <t>700/9312</t>
  </si>
  <si>
    <t>700/9313</t>
  </si>
  <si>
    <t>1300/9313</t>
  </si>
  <si>
    <t>1400/9314</t>
  </si>
  <si>
    <t>1400/9315</t>
  </si>
  <si>
    <t>1100/9317</t>
  </si>
  <si>
    <t>1400/9316</t>
  </si>
  <si>
    <t>1400/9318</t>
  </si>
  <si>
    <t>1300/9319</t>
  </si>
  <si>
    <t>700/9319</t>
  </si>
  <si>
    <t>700/9150</t>
  </si>
  <si>
    <t>1400/9320</t>
  </si>
  <si>
    <t>1400/9321</t>
  </si>
  <si>
    <t>1400/9323</t>
  </si>
  <si>
    <t>500/9323</t>
  </si>
  <si>
    <t>1400/9324</t>
  </si>
  <si>
    <t>600/9324</t>
  </si>
  <si>
    <t>900/9145</t>
  </si>
  <si>
    <t>1300/9325</t>
  </si>
  <si>
    <t>900/9325</t>
  </si>
  <si>
    <t>1200/9326</t>
  </si>
  <si>
    <t>1400/9327</t>
  </si>
  <si>
    <t>1400/9328</t>
  </si>
  <si>
    <t>1400/9329</t>
  </si>
  <si>
    <t>1300/9330</t>
  </si>
  <si>
    <t>1200/9331</t>
  </si>
  <si>
    <t>1400/9332</t>
  </si>
  <si>
    <t>1400/9333</t>
  </si>
  <si>
    <t>1200/9334</t>
  </si>
  <si>
    <t>1400/9335</t>
  </si>
  <si>
    <t>1400/9336</t>
  </si>
  <si>
    <t>1400/9337</t>
  </si>
  <si>
    <t>1400/9338</t>
  </si>
  <si>
    <t>1300/9339</t>
  </si>
  <si>
    <t>1400/9340</t>
  </si>
  <si>
    <t>1000/9342</t>
  </si>
  <si>
    <t>1200/9343</t>
  </si>
  <si>
    <t>Result of Class X (2021-22)</t>
  </si>
  <si>
    <t>Name</t>
  </si>
  <si>
    <t>Father's Name</t>
  </si>
  <si>
    <t>Marks</t>
  </si>
  <si>
    <t>Percentage</t>
  </si>
  <si>
    <t>Grade</t>
  </si>
  <si>
    <t>A-1</t>
  </si>
  <si>
    <t>B</t>
  </si>
  <si>
    <t>A</t>
  </si>
  <si>
    <t>Administration</t>
  </si>
  <si>
    <t>Principal</t>
  </si>
  <si>
    <t>600/9344</t>
  </si>
  <si>
    <t>1000/9345</t>
  </si>
  <si>
    <t>1400/9346</t>
  </si>
  <si>
    <t>1400/9347</t>
  </si>
  <si>
    <t>1200/9348</t>
  </si>
  <si>
    <t>1200/9349</t>
  </si>
  <si>
    <t>1300/9350</t>
  </si>
  <si>
    <t>1200/9351</t>
  </si>
  <si>
    <t>1400/9352</t>
  </si>
  <si>
    <t>1400/9353</t>
  </si>
  <si>
    <t>700/9353</t>
  </si>
  <si>
    <t>400/9354</t>
  </si>
  <si>
    <t>1400/9355</t>
  </si>
  <si>
    <t>1300/9356</t>
  </si>
  <si>
    <t>850/9356</t>
  </si>
  <si>
    <t>1400/9357</t>
  </si>
  <si>
    <t>1400/9358</t>
  </si>
  <si>
    <t>1400/9359</t>
  </si>
  <si>
    <t>1400/9360</t>
  </si>
  <si>
    <t>1400/9362</t>
  </si>
  <si>
    <t>1300/9361</t>
  </si>
  <si>
    <t>1400/9363</t>
  </si>
  <si>
    <t>1300/9364</t>
  </si>
  <si>
    <t>1400/9365</t>
  </si>
  <si>
    <t>1400/9366</t>
  </si>
  <si>
    <t>1400/9367</t>
  </si>
  <si>
    <t>1200/9367</t>
  </si>
  <si>
    <t>1400/9368</t>
  </si>
  <si>
    <t>1400/9369</t>
  </si>
  <si>
    <t>1300/9370</t>
  </si>
  <si>
    <t>1400/9371</t>
  </si>
  <si>
    <t>1400/9372</t>
  </si>
  <si>
    <t>1300/9373</t>
  </si>
  <si>
    <t>1200/9374</t>
  </si>
  <si>
    <t>1400/9375</t>
  </si>
  <si>
    <t>1200/9377</t>
  </si>
  <si>
    <t>1400/9380</t>
  </si>
  <si>
    <t>1000/9380</t>
  </si>
  <si>
    <t>1400/9378</t>
  </si>
  <si>
    <t>1400/9379</t>
  </si>
  <si>
    <t>800/9379</t>
  </si>
  <si>
    <t>1400/9381</t>
  </si>
  <si>
    <t>1400/9382</t>
  </si>
  <si>
    <t>1300/9383</t>
  </si>
  <si>
    <t>1200/9383</t>
  </si>
  <si>
    <t>1300/9384</t>
  </si>
  <si>
    <t>1200/9384</t>
  </si>
  <si>
    <t>700/9385</t>
  </si>
  <si>
    <t>1400/9386</t>
  </si>
  <si>
    <t>1400/9387</t>
  </si>
  <si>
    <t>1100/9388</t>
  </si>
  <si>
    <t>1300/9389</t>
  </si>
  <si>
    <t>1200/9390</t>
  </si>
  <si>
    <t>1200/9164</t>
  </si>
  <si>
    <t>1400/9391</t>
  </si>
  <si>
    <t>1300/9392</t>
  </si>
  <si>
    <t>1300/9393</t>
  </si>
  <si>
    <t>700/9394</t>
  </si>
  <si>
    <t>1400/9395</t>
  </si>
  <si>
    <t>1400/9396</t>
  </si>
  <si>
    <t>1400/9397</t>
  </si>
  <si>
    <t>1000/9397</t>
  </si>
  <si>
    <t>1300/9398</t>
  </si>
  <si>
    <t>1200/9398</t>
  </si>
  <si>
    <t>1400/9399</t>
  </si>
  <si>
    <t>1400/9400</t>
  </si>
  <si>
    <t>1400/9401</t>
  </si>
  <si>
    <t>1200/9402</t>
  </si>
  <si>
    <t>1300/9402</t>
  </si>
  <si>
    <t>1400/9403</t>
  </si>
  <si>
    <t>1400/9404</t>
  </si>
  <si>
    <t>1300/9405</t>
  </si>
  <si>
    <t>800/9405</t>
  </si>
  <si>
    <t>1300/9406</t>
  </si>
  <si>
    <t>900/9406</t>
  </si>
  <si>
    <t>1400/9407</t>
  </si>
  <si>
    <t>1400/9408</t>
  </si>
  <si>
    <t>1400/9409</t>
  </si>
  <si>
    <t>1200/9409</t>
  </si>
  <si>
    <t>1400/9410</t>
  </si>
  <si>
    <t>1400/9412</t>
  </si>
  <si>
    <t>1200/9412</t>
  </si>
  <si>
    <t>500/9413</t>
  </si>
  <si>
    <t>1400/9414</t>
  </si>
  <si>
    <t>1000/9414</t>
  </si>
  <si>
    <t>1300/9161</t>
  </si>
  <si>
    <t>1200/9161</t>
  </si>
  <si>
    <t>1300/9415</t>
  </si>
  <si>
    <t>1400/9416</t>
  </si>
  <si>
    <t>1000/9417</t>
  </si>
  <si>
    <t>1400/9418</t>
  </si>
  <si>
    <t>1400/9419</t>
  </si>
  <si>
    <t>1100/9420</t>
  </si>
  <si>
    <t>1100/9421</t>
  </si>
  <si>
    <t>1000/9421</t>
  </si>
  <si>
    <t>1400/9422</t>
  </si>
  <si>
    <t>250/9424</t>
  </si>
  <si>
    <t>250/9425</t>
  </si>
  <si>
    <t>1300/9426</t>
  </si>
  <si>
    <t>750/9426</t>
  </si>
  <si>
    <t>400/9427</t>
  </si>
  <si>
    <t>1400/9428</t>
  </si>
  <si>
    <t>800/9429</t>
  </si>
  <si>
    <t>1400/9430</t>
  </si>
  <si>
    <t>1400/9431</t>
  </si>
  <si>
    <t>1400/9432</t>
  </si>
  <si>
    <t>1400/9433</t>
  </si>
  <si>
    <t>500/9434</t>
  </si>
  <si>
    <t>1400/9435</t>
  </si>
  <si>
    <t>1400/9436</t>
  </si>
  <si>
    <t>1400/9437</t>
  </si>
  <si>
    <t>1400/9438</t>
  </si>
  <si>
    <t>1400/9439</t>
  </si>
  <si>
    <t>1400/9440</t>
  </si>
  <si>
    <t>1300/9441</t>
  </si>
  <si>
    <t>1400/9442</t>
  </si>
  <si>
    <t>1400/9443</t>
  </si>
  <si>
    <t>1400/9444</t>
  </si>
  <si>
    <t>1200/9103</t>
  </si>
  <si>
    <t>1200/9445</t>
  </si>
  <si>
    <t>1000/9103</t>
  </si>
  <si>
    <t>1000/9445</t>
  </si>
  <si>
    <t>1200/9446</t>
  </si>
  <si>
    <t>Lab fee</t>
  </si>
  <si>
    <t>1100/9447</t>
  </si>
  <si>
    <t>1400/9448</t>
  </si>
  <si>
    <t>1400/9449</t>
  </si>
  <si>
    <t>1300/9449</t>
  </si>
  <si>
    <t>1400/9450</t>
  </si>
  <si>
    <t>1400/9451</t>
  </si>
  <si>
    <t>1000/9451</t>
  </si>
  <si>
    <t>1400/9452</t>
  </si>
  <si>
    <t>1300/9453</t>
  </si>
  <si>
    <t>700/9453</t>
  </si>
  <si>
    <t>1400/9454</t>
  </si>
  <si>
    <t>1400/9455</t>
  </si>
  <si>
    <t>1400/9456</t>
  </si>
  <si>
    <t>1400/9457</t>
  </si>
  <si>
    <t>700/9457</t>
  </si>
  <si>
    <t>1300/9458</t>
  </si>
  <si>
    <t>1400/9459</t>
  </si>
  <si>
    <t>1300/9460</t>
  </si>
  <si>
    <t>1200/9460</t>
  </si>
  <si>
    <t>1200/9461</t>
  </si>
  <si>
    <t>1400/9462</t>
  </si>
  <si>
    <t>1300/9463</t>
  </si>
  <si>
    <t>1200/9464</t>
  </si>
  <si>
    <t>900/9463</t>
  </si>
  <si>
    <t>1400/9465</t>
  </si>
  <si>
    <t>1300/9466</t>
  </si>
  <si>
    <t>1400/9467</t>
  </si>
  <si>
    <t>1100/9467</t>
  </si>
  <si>
    <t>1300/9469</t>
  </si>
  <si>
    <t>1400/9468</t>
  </si>
  <si>
    <t>700/9470</t>
  </si>
  <si>
    <t>1300/9470</t>
  </si>
  <si>
    <t>1200/9474</t>
  </si>
  <si>
    <t>1400/9474</t>
  </si>
  <si>
    <t>1400/9471</t>
  </si>
  <si>
    <t>1300/9472</t>
  </si>
  <si>
    <t>1400/9473</t>
  </si>
  <si>
    <t>1400/9475</t>
  </si>
  <si>
    <t>1300/9476</t>
  </si>
  <si>
    <t>900/9476</t>
  </si>
  <si>
    <t>1000/9477</t>
  </si>
  <si>
    <t>1300/9341</t>
  </si>
  <si>
    <t>1300/9478</t>
  </si>
  <si>
    <t>1000/9479</t>
  </si>
  <si>
    <t>1400/9480</t>
  </si>
  <si>
    <t>1000/9481</t>
  </si>
  <si>
    <t>1400/9482</t>
  </si>
  <si>
    <t>1400/9483</t>
  </si>
  <si>
    <t>600/9483</t>
  </si>
  <si>
    <t>1400/9484</t>
  </si>
  <si>
    <t>1400/9485</t>
  </si>
  <si>
    <t>1000/9486</t>
  </si>
  <si>
    <t>1400/9486</t>
  </si>
  <si>
    <t>1400/9487</t>
  </si>
  <si>
    <t>800/9487</t>
  </si>
  <si>
    <t>1400/9488</t>
  </si>
  <si>
    <t>1000/9488</t>
  </si>
  <si>
    <t>1200/9489</t>
  </si>
  <si>
    <t>1400/9490</t>
  </si>
  <si>
    <t>1400/9491</t>
  </si>
  <si>
    <t>1200/9492</t>
  </si>
  <si>
    <t>1400/9493</t>
  </si>
  <si>
    <t>1400/9495</t>
  </si>
  <si>
    <t>1300/9494</t>
  </si>
  <si>
    <t>800/9494</t>
  </si>
  <si>
    <t>1200/9496</t>
  </si>
  <si>
    <t>700/9497</t>
  </si>
  <si>
    <t>1200/9498</t>
  </si>
  <si>
    <t>1300/9499</t>
  </si>
  <si>
    <t>1000/9500</t>
  </si>
  <si>
    <t>1300/9501</t>
  </si>
  <si>
    <t>1400/9376</t>
  </si>
  <si>
    <t>1400/9502</t>
  </si>
  <si>
    <t>800/9376</t>
  </si>
  <si>
    <t>800/9502</t>
  </si>
  <si>
    <t>1400/9503</t>
  </si>
  <si>
    <t>1100/9503</t>
  </si>
  <si>
    <t>1200/9504</t>
  </si>
  <si>
    <t>1400/9505</t>
  </si>
  <si>
    <t>1200/9506</t>
  </si>
  <si>
    <t>1400/9507</t>
  </si>
  <si>
    <t>1300/9508</t>
  </si>
  <si>
    <t>1400/9509</t>
  </si>
  <si>
    <t>500/9510</t>
  </si>
  <si>
    <t>1400/9511</t>
  </si>
  <si>
    <t>1400/9512</t>
  </si>
  <si>
    <t>1300/9513</t>
  </si>
  <si>
    <t>1400/9514</t>
  </si>
  <si>
    <t>1400/9515</t>
  </si>
  <si>
    <t>1400/9516</t>
  </si>
  <si>
    <t>700/9517</t>
  </si>
  <si>
    <t>1400/9518</t>
  </si>
  <si>
    <t>1300/9519</t>
  </si>
  <si>
    <t>1200/9520</t>
  </si>
  <si>
    <t>700/9521</t>
  </si>
  <si>
    <t>1200/9522</t>
  </si>
  <si>
    <t>1400/9523</t>
  </si>
  <si>
    <t>1200/9524</t>
  </si>
  <si>
    <t>1400/9525</t>
  </si>
  <si>
    <t>700/9525</t>
  </si>
  <si>
    <t>1000/9526</t>
  </si>
  <si>
    <t>1300/9528</t>
  </si>
  <si>
    <t>1400/9527</t>
  </si>
  <si>
    <t>1400/9529</t>
  </si>
  <si>
    <t>1100/9530</t>
  </si>
  <si>
    <t>1300/9531</t>
  </si>
  <si>
    <t>1400/9532</t>
  </si>
  <si>
    <t>1100/9534</t>
  </si>
  <si>
    <t>1200/9534</t>
  </si>
  <si>
    <t>1400/9535</t>
  </si>
  <si>
    <t>1400/9536</t>
  </si>
  <si>
    <t>Umm-e-Kulsoom Tauseef</t>
  </si>
  <si>
    <t>0333 3559880</t>
  </si>
  <si>
    <t>0333 3158079</t>
  </si>
  <si>
    <t>1300/9537</t>
  </si>
  <si>
    <t>1000/9538</t>
  </si>
  <si>
    <t>1400/9538</t>
  </si>
  <si>
    <t>1300/9539</t>
  </si>
  <si>
    <t>1300/9540</t>
  </si>
  <si>
    <t>1400/9541</t>
  </si>
  <si>
    <t>1200/9542</t>
  </si>
  <si>
    <t>400/9543</t>
  </si>
  <si>
    <t>400/9344</t>
  </si>
  <si>
    <t>1400/9544</t>
  </si>
  <si>
    <t>1400/9545</t>
  </si>
  <si>
    <t>1400/9546</t>
  </si>
  <si>
    <t>1100/9547</t>
  </si>
  <si>
    <t>500/9548</t>
  </si>
  <si>
    <t>1400/9549</t>
  </si>
  <si>
    <t>1200/9549</t>
  </si>
  <si>
    <t>1400/9550</t>
  </si>
  <si>
    <t>1300/9551</t>
  </si>
  <si>
    <t>850/9551</t>
  </si>
  <si>
    <t>1300/9555</t>
  </si>
  <si>
    <t>1200/9553</t>
  </si>
  <si>
    <t>800/9553</t>
  </si>
  <si>
    <t>1400/9554</t>
  </si>
  <si>
    <t>1300/9556</t>
  </si>
  <si>
    <t>1300/9557</t>
  </si>
  <si>
    <t>1300/9558</t>
  </si>
  <si>
    <t>1400/9559</t>
  </si>
  <si>
    <t>1400/9560</t>
  </si>
  <si>
    <t>1400/9561</t>
  </si>
  <si>
    <t>1400/9562</t>
  </si>
  <si>
    <t>1400/9563</t>
  </si>
  <si>
    <t>1400/9564</t>
  </si>
  <si>
    <t>1100/9565</t>
  </si>
  <si>
    <t>1000/9565</t>
  </si>
  <si>
    <t>1150/9566</t>
  </si>
  <si>
    <t>1400/9567</t>
  </si>
  <si>
    <t>1400/9569</t>
  </si>
  <si>
    <t>1400/9570</t>
  </si>
  <si>
    <t>1200/9571</t>
  </si>
  <si>
    <t>1400/9573</t>
  </si>
  <si>
    <t>1400/9572</t>
  </si>
  <si>
    <t>1400/9574</t>
  </si>
  <si>
    <t>1300/9575</t>
  </si>
  <si>
    <t>1400/9575</t>
  </si>
  <si>
    <t>1200/9575</t>
  </si>
  <si>
    <t>1100/9575</t>
  </si>
  <si>
    <t>700/9575</t>
  </si>
  <si>
    <t>250/9576</t>
  </si>
  <si>
    <t>250/9577</t>
  </si>
  <si>
    <t>1400/9578</t>
  </si>
  <si>
    <t>1300/9579</t>
  </si>
  <si>
    <t>1400/9580</t>
  </si>
  <si>
    <t>1300/9581</t>
  </si>
  <si>
    <t>1200/9582</t>
  </si>
  <si>
    <t>1400/9583</t>
  </si>
  <si>
    <t>1400/9584</t>
  </si>
  <si>
    <t>1400/9585</t>
  </si>
  <si>
    <t>1400/9586</t>
  </si>
  <si>
    <t>1000/9587</t>
  </si>
  <si>
    <t>1400/9588</t>
  </si>
  <si>
    <t>1400/9589</t>
  </si>
  <si>
    <t>1300/9590</t>
  </si>
  <si>
    <t>1400/9591</t>
  </si>
  <si>
    <t>1400/9592</t>
  </si>
  <si>
    <t>1400/9593</t>
  </si>
  <si>
    <t>1400/9594</t>
  </si>
  <si>
    <t>1400/9595</t>
  </si>
  <si>
    <t>1400/9596</t>
  </si>
  <si>
    <t>1300/9597</t>
  </si>
  <si>
    <t>750/9597</t>
  </si>
  <si>
    <t>1400/9598</t>
  </si>
  <si>
    <t>1400/9599</t>
  </si>
  <si>
    <t>1400/9600</t>
  </si>
  <si>
    <t>1000/9601</t>
  </si>
  <si>
    <t>1400/9601</t>
  </si>
  <si>
    <t>1100/9603</t>
  </si>
  <si>
    <t>1200/9607</t>
  </si>
  <si>
    <t>1300/9604</t>
  </si>
  <si>
    <t>800/9604</t>
  </si>
  <si>
    <t>1300/9605</t>
  </si>
  <si>
    <t>1400/9609</t>
  </si>
  <si>
    <t>1400/9608</t>
  </si>
  <si>
    <t>1400/9606</t>
  </si>
  <si>
    <t>1400/9610</t>
  </si>
  <si>
    <t>1300/9611</t>
  </si>
  <si>
    <t>700/9611</t>
  </si>
  <si>
    <t>1400/9612</t>
  </si>
  <si>
    <t>1400/9613</t>
  </si>
  <si>
    <t>1300/9614</t>
  </si>
  <si>
    <t>1400/9615</t>
  </si>
  <si>
    <t>600/9615</t>
  </si>
  <si>
    <t>700/9616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</si>
  <si>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</si>
  <si>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1300/9617</t>
  </si>
  <si>
    <t>1400/9618</t>
  </si>
  <si>
    <t>1400/9619</t>
  </si>
  <si>
    <t>1400/9620</t>
  </si>
  <si>
    <t>1100/9621</t>
  </si>
  <si>
    <t>1400/9621</t>
  </si>
  <si>
    <t>1300/9622</t>
  </si>
  <si>
    <t>400/9623</t>
  </si>
  <si>
    <t>1400/9622</t>
  </si>
  <si>
    <t>1400/9624</t>
  </si>
  <si>
    <t>1400/9625</t>
  </si>
  <si>
    <t>1400/9626</t>
  </si>
  <si>
    <t>1400/9628</t>
  </si>
  <si>
    <t>1300/9627</t>
  </si>
  <si>
    <t>1300/9629</t>
  </si>
  <si>
    <t>1400/9630</t>
  </si>
  <si>
    <t>1400/9631</t>
  </si>
  <si>
    <t>1300/9632</t>
  </si>
  <si>
    <t>1300/9633</t>
  </si>
  <si>
    <t>1400/9634</t>
  </si>
  <si>
    <t>1400/9635</t>
  </si>
  <si>
    <t>1300/9636</t>
  </si>
  <si>
    <t>1400/9637</t>
  </si>
  <si>
    <t>1200/9638</t>
  </si>
  <si>
    <t>1200/9635</t>
  </si>
  <si>
    <t>1300/9639</t>
  </si>
  <si>
    <t>1400/9640</t>
  </si>
  <si>
    <t>1000/9640</t>
  </si>
  <si>
    <t>1400/9641</t>
  </si>
  <si>
    <t>1000/9642</t>
  </si>
  <si>
    <t>1400/9643</t>
  </si>
  <si>
    <t>1200/9644</t>
  </si>
  <si>
    <t>1200/9645</t>
  </si>
  <si>
    <t>1400/9646</t>
  </si>
  <si>
    <t>1000/96471000/9647</t>
  </si>
  <si>
    <t>1000/9647</t>
  </si>
  <si>
    <t>1400/9648</t>
  </si>
  <si>
    <t>1400/9649</t>
  </si>
  <si>
    <t>1400/9650</t>
  </si>
  <si>
    <t>1400/9651</t>
  </si>
  <si>
    <t>1000/9653</t>
  </si>
  <si>
    <t>700/9652</t>
  </si>
  <si>
    <t>1300/9652</t>
  </si>
  <si>
    <t>1400/9654</t>
  </si>
  <si>
    <t>1400/9655</t>
  </si>
  <si>
    <t>700/9656</t>
  </si>
  <si>
    <t>1400/9658</t>
  </si>
  <si>
    <t>1200/9657</t>
  </si>
  <si>
    <t>1300/9657</t>
  </si>
  <si>
    <t>1400/9659</t>
  </si>
  <si>
    <t>1300/9660</t>
  </si>
  <si>
    <t>1300/9662</t>
  </si>
  <si>
    <t>1300/961</t>
  </si>
  <si>
    <t>1200/9663</t>
  </si>
  <si>
    <t>1400/9664</t>
  </si>
  <si>
    <t>1400/9665</t>
  </si>
  <si>
    <t>700/9328+700/9665</t>
  </si>
  <si>
    <t>600/9666</t>
  </si>
  <si>
    <t>1400/9667</t>
  </si>
  <si>
    <t>1400/9668</t>
  </si>
  <si>
    <t>Feb-23</t>
  </si>
  <si>
    <t>Mar-23</t>
  </si>
  <si>
    <t>1400/9669</t>
  </si>
  <si>
    <t>1000/9770</t>
  </si>
  <si>
    <t>1000/9670</t>
  </si>
  <si>
    <t>1400/9670</t>
  </si>
  <si>
    <t>1300/9671</t>
  </si>
  <si>
    <t>1200/9671</t>
  </si>
  <si>
    <t>700/9672</t>
  </si>
  <si>
    <t>1400/9673</t>
  </si>
  <si>
    <t>1200/9673</t>
  </si>
  <si>
    <t>1300/9674</t>
  </si>
  <si>
    <t>1200/9674</t>
  </si>
  <si>
    <t>400/9675</t>
  </si>
  <si>
    <t>700/9676</t>
  </si>
  <si>
    <t>1400/9677</t>
  </si>
  <si>
    <t>1200/9678</t>
  </si>
  <si>
    <t>1400/9678</t>
  </si>
  <si>
    <t>1400/9679</t>
  </si>
  <si>
    <t>1400/9680</t>
  </si>
  <si>
    <t>850/9681</t>
  </si>
  <si>
    <t>1300/9681</t>
  </si>
  <si>
    <t>1400/9683</t>
  </si>
  <si>
    <t>1400/9682</t>
  </si>
  <si>
    <t>1400/9684</t>
  </si>
  <si>
    <t>1400/9685</t>
  </si>
  <si>
    <t>1000/9685</t>
  </si>
  <si>
    <t>1000/9686</t>
  </si>
  <si>
    <t>1400/9687</t>
  </si>
  <si>
    <t>1400/9688</t>
  </si>
  <si>
    <t>1300/9689</t>
  </si>
  <si>
    <t>1400/9690</t>
  </si>
  <si>
    <t>1400/9691</t>
  </si>
  <si>
    <t>1400/9694</t>
  </si>
  <si>
    <t>800/9692</t>
  </si>
  <si>
    <t>1400/9693</t>
  </si>
  <si>
    <t>800/9694</t>
  </si>
  <si>
    <t>1400/9697</t>
  </si>
  <si>
    <t>1200/9695</t>
  </si>
  <si>
    <t>1400/9696</t>
  </si>
  <si>
    <t>1300/9698</t>
  </si>
  <si>
    <t>1400/9699</t>
  </si>
  <si>
    <t>1200/9700</t>
  </si>
  <si>
    <t>1400/9701</t>
  </si>
  <si>
    <t>1400/9702</t>
  </si>
  <si>
    <t>1400/9703</t>
  </si>
  <si>
    <t>1300/9704</t>
  </si>
  <si>
    <t>1200/9705</t>
  </si>
  <si>
    <t>1400/9706</t>
  </si>
  <si>
    <t>1200/9706</t>
  </si>
  <si>
    <t>1400/9707</t>
  </si>
  <si>
    <t>1400/9708</t>
  </si>
  <si>
    <t>1200/9709</t>
  </si>
  <si>
    <t>800/9709</t>
  </si>
  <si>
    <t>1400/9710</t>
  </si>
  <si>
    <t>1400/9711</t>
  </si>
  <si>
    <t>1400/9712</t>
  </si>
  <si>
    <t>1000/9712</t>
  </si>
  <si>
    <t>1200/9713</t>
  </si>
  <si>
    <t>1400/9714</t>
  </si>
  <si>
    <t>1100/9715</t>
  </si>
  <si>
    <t>1300/9716</t>
  </si>
  <si>
    <t>1400/9717</t>
  </si>
  <si>
    <t>1400/9718</t>
  </si>
  <si>
    <t>1400/9719</t>
  </si>
  <si>
    <t>500/9720</t>
  </si>
  <si>
    <t>1300/9721</t>
  </si>
  <si>
    <t>1100/9722</t>
  </si>
  <si>
    <t>1400/9723</t>
  </si>
  <si>
    <t>1100/9724</t>
  </si>
  <si>
    <t>1300/9725</t>
  </si>
  <si>
    <t>1400/9726</t>
  </si>
  <si>
    <t>1400/9727</t>
  </si>
  <si>
    <t>1000/9728</t>
  </si>
  <si>
    <t>1400/9729</t>
  </si>
  <si>
    <t>1300/9730</t>
  </si>
  <si>
    <t>1200/9731</t>
  </si>
  <si>
    <t xml:space="preserve">Adeeba Fatima </t>
  </si>
  <si>
    <t>500/9732</t>
  </si>
  <si>
    <t>1300/9733</t>
  </si>
  <si>
    <t>1400/9734</t>
  </si>
  <si>
    <t>1300/9735</t>
  </si>
  <si>
    <t>1400/9736</t>
  </si>
  <si>
    <t>1100/9736</t>
  </si>
  <si>
    <t>1400/9737</t>
  </si>
  <si>
    <t>1200/9739</t>
  </si>
  <si>
    <t>1400/9738</t>
  </si>
  <si>
    <t>800/9738</t>
  </si>
  <si>
    <t>1100/9740</t>
  </si>
  <si>
    <t>1000/9740</t>
  </si>
  <si>
    <t>1200/9741</t>
  </si>
  <si>
    <t>250/9742</t>
  </si>
  <si>
    <t>250/9743</t>
  </si>
  <si>
    <t>1400/9744</t>
  </si>
  <si>
    <t>1400/9745</t>
  </si>
  <si>
    <t>1400/9746</t>
  </si>
  <si>
    <t>1400/9747</t>
  </si>
  <si>
    <t>1400/9748</t>
  </si>
  <si>
    <t>1300/9749</t>
  </si>
  <si>
    <t>1300/9750</t>
  </si>
  <si>
    <t>1400/9751</t>
  </si>
  <si>
    <t>1400/9752</t>
  </si>
  <si>
    <t>1100/9753</t>
  </si>
  <si>
    <t>1400/9754</t>
  </si>
  <si>
    <t>1300/9755</t>
  </si>
  <si>
    <t>1400/9756</t>
  </si>
  <si>
    <t>800/9757</t>
  </si>
  <si>
    <t>1300/9758</t>
  </si>
  <si>
    <t>1400/9759</t>
  </si>
  <si>
    <t>Monthly fee</t>
  </si>
  <si>
    <t>Total receivable</t>
  </si>
  <si>
    <t>Total Receivable</t>
  </si>
  <si>
    <t>1400/9760</t>
  </si>
  <si>
    <t>1400/9761</t>
  </si>
  <si>
    <t>1400/9762</t>
  </si>
  <si>
    <t>1400/9763</t>
  </si>
  <si>
    <t>New Nursery 22-23</t>
  </si>
  <si>
    <t>Summary of class wise dues for collection 22-23</t>
  </si>
  <si>
    <t>500/9764</t>
  </si>
  <si>
    <t>1300/9765</t>
  </si>
  <si>
    <t>1300/8909</t>
  </si>
  <si>
    <t>1300/9191</t>
  </si>
  <si>
    <t>1300/9423</t>
  </si>
  <si>
    <t>1300/9602</t>
  </si>
  <si>
    <t>1300/9766</t>
  </si>
  <si>
    <t>1400/9767</t>
  </si>
  <si>
    <t>1400/9768</t>
  </si>
  <si>
    <t>1000/9769</t>
  </si>
  <si>
    <t>1300/9770</t>
  </si>
  <si>
    <t>700/9771</t>
  </si>
  <si>
    <t>1400/9772</t>
  </si>
  <si>
    <t>1400/9773</t>
  </si>
  <si>
    <t>1400/9774</t>
  </si>
  <si>
    <t>1400/9775</t>
  </si>
  <si>
    <t>400/9776</t>
  </si>
  <si>
    <t>1200/9777</t>
  </si>
  <si>
    <t>1200/9778</t>
  </si>
  <si>
    <t>600/8959+600/9778</t>
  </si>
  <si>
    <t>1000/9779</t>
  </si>
  <si>
    <t>1400/9780</t>
  </si>
  <si>
    <t>1300/9781</t>
  </si>
  <si>
    <t>700/9782</t>
  </si>
  <si>
    <t>1300/9782</t>
  </si>
  <si>
    <t>1200/9783</t>
  </si>
  <si>
    <t>1400/9784</t>
  </si>
  <si>
    <t>1200/9785</t>
  </si>
  <si>
    <t>600/9786</t>
  </si>
  <si>
    <t>1300/9787</t>
  </si>
  <si>
    <t>1300/9788</t>
  </si>
  <si>
    <t>1200/9789</t>
  </si>
  <si>
    <t>1200/9790</t>
  </si>
  <si>
    <t>1300/9791</t>
  </si>
  <si>
    <t>1400/9792</t>
  </si>
  <si>
    <t>1400/9794</t>
  </si>
  <si>
    <t>1400/9795</t>
  </si>
  <si>
    <t>800/9792</t>
  </si>
  <si>
    <t>1000/9793</t>
  </si>
  <si>
    <t>1100/9795</t>
  </si>
  <si>
    <t>1400/9796</t>
  </si>
  <si>
    <t>1300/9797</t>
  </si>
  <si>
    <t>1400/9799</t>
  </si>
  <si>
    <t>1000/9799</t>
  </si>
  <si>
    <t>1400/9800</t>
  </si>
  <si>
    <t>900/9801</t>
  </si>
  <si>
    <t>1200/9804</t>
  </si>
  <si>
    <t>1400/9805</t>
  </si>
  <si>
    <t>1100/9806</t>
  </si>
  <si>
    <t>1300/9807</t>
  </si>
  <si>
    <t>1200/9808</t>
  </si>
  <si>
    <t>1200/9809</t>
  </si>
  <si>
    <t>1300/9809</t>
  </si>
  <si>
    <t>1400/9810</t>
  </si>
  <si>
    <t>1400/9811</t>
  </si>
  <si>
    <t>1200/9811</t>
  </si>
  <si>
    <t>1200/9812</t>
  </si>
  <si>
    <t>1400/9813</t>
  </si>
  <si>
    <t>700/9813</t>
  </si>
  <si>
    <t>1100/9814</t>
  </si>
  <si>
    <t>1400/9815</t>
  </si>
  <si>
    <t>1400/9816</t>
  </si>
  <si>
    <t>1400/986</t>
  </si>
  <si>
    <t>1300/9817</t>
  </si>
  <si>
    <t>1400/9818</t>
  </si>
  <si>
    <t>1400/9819</t>
  </si>
  <si>
    <t>700/9648+700/9819</t>
  </si>
  <si>
    <t>1300/9820</t>
  </si>
  <si>
    <t>1300/9821</t>
  </si>
  <si>
    <t>1400/9822</t>
  </si>
  <si>
    <t>1400/9823</t>
  </si>
  <si>
    <t>1300/9824</t>
  </si>
  <si>
    <t>1400/9824</t>
  </si>
  <si>
    <t>1300/9825</t>
  </si>
  <si>
    <t>1400/9827</t>
  </si>
  <si>
    <t>1400/9828</t>
  </si>
  <si>
    <t>600/9828</t>
  </si>
  <si>
    <t>1400/9829</t>
  </si>
  <si>
    <t>1400/9830</t>
  </si>
  <si>
    <t>1400/9831</t>
  </si>
  <si>
    <t>1400/9832</t>
  </si>
  <si>
    <t>400/9833</t>
  </si>
  <si>
    <t>1300/9834</t>
  </si>
  <si>
    <t>700/9834</t>
  </si>
  <si>
    <t>1200/9835</t>
  </si>
  <si>
    <t>1400/9836</t>
  </si>
  <si>
    <t>1300/9837</t>
  </si>
  <si>
    <t>1200/9837</t>
  </si>
  <si>
    <t>1300/9838</t>
  </si>
  <si>
    <t>1300/9839</t>
  </si>
  <si>
    <t>1300/9840</t>
  </si>
  <si>
    <t>1300/9841</t>
  </si>
  <si>
    <t>1300/9842</t>
  </si>
  <si>
    <t>1200/9843</t>
  </si>
  <si>
    <t>1400/9844</t>
  </si>
  <si>
    <t>1400/9846</t>
  </si>
  <si>
    <t>1300/9848</t>
  </si>
  <si>
    <t>1300/9847</t>
  </si>
  <si>
    <t>1000/9849</t>
  </si>
  <si>
    <t>1300/9850</t>
  </si>
  <si>
    <t>1400/9851</t>
  </si>
  <si>
    <t>1400/9852</t>
  </si>
  <si>
    <t>1400/9803</t>
  </si>
  <si>
    <t>1400/9853</t>
  </si>
  <si>
    <t>1000/9853</t>
  </si>
  <si>
    <t>1300/9857</t>
  </si>
  <si>
    <t>1300/9858</t>
  </si>
  <si>
    <t>1300/9859</t>
  </si>
  <si>
    <t>1400/9860</t>
  </si>
  <si>
    <t>1400/9802</t>
  </si>
  <si>
    <t>1300/9854</t>
  </si>
  <si>
    <t>800/9854</t>
  </si>
  <si>
    <t>1300/9855</t>
  </si>
  <si>
    <t>700/9856</t>
  </si>
  <si>
    <t>1400/9861</t>
  </si>
  <si>
    <t>1200/9862</t>
  </si>
  <si>
    <t>1300/9863</t>
  </si>
  <si>
    <t>1400/9863</t>
  </si>
  <si>
    <t>1400/9865</t>
  </si>
  <si>
    <t>1400/9866</t>
  </si>
  <si>
    <t>1200/9867</t>
  </si>
  <si>
    <t>1300/9868</t>
  </si>
  <si>
    <t>1400/9869</t>
  </si>
  <si>
    <t>1100/9869</t>
  </si>
  <si>
    <t>1400/9872</t>
  </si>
  <si>
    <t>1400/9873</t>
  </si>
  <si>
    <t>1400/9874</t>
  </si>
  <si>
    <t>1000/9875</t>
  </si>
  <si>
    <t>1400/9876</t>
  </si>
  <si>
    <t>1300/9877</t>
  </si>
  <si>
    <t>1200/9877</t>
  </si>
  <si>
    <t>1400/9878</t>
  </si>
  <si>
    <t>1300/9879</t>
  </si>
  <si>
    <t>1400/9880</t>
  </si>
  <si>
    <t>1300/9881</t>
  </si>
  <si>
    <t>850/9881</t>
  </si>
  <si>
    <t>600/9882</t>
  </si>
  <si>
    <t>1400/9676</t>
  </si>
  <si>
    <t>1400/9884</t>
  </si>
  <si>
    <t>700/9884</t>
  </si>
  <si>
    <t>1400/9883</t>
  </si>
  <si>
    <t>1400/9885</t>
  </si>
  <si>
    <t>1400/9886</t>
  </si>
  <si>
    <t>1400/9887</t>
  </si>
  <si>
    <t>1400/9888</t>
  </si>
  <si>
    <t>1300/9889</t>
  </si>
  <si>
    <t>1000/9889</t>
  </si>
  <si>
    <t>1100/9890</t>
  </si>
  <si>
    <t>1300/9891</t>
  </si>
  <si>
    <t>1200/9891</t>
  </si>
  <si>
    <t>1400/9892</t>
  </si>
  <si>
    <t>700/9893</t>
  </si>
  <si>
    <t>1400/9894</t>
  </si>
  <si>
    <t>1400/9895</t>
  </si>
  <si>
    <t>1300/9896</t>
  </si>
  <si>
    <t>900/9896</t>
  </si>
  <si>
    <t>1400/9897</t>
  </si>
  <si>
    <t>1400/9898</t>
  </si>
  <si>
    <t>1400/9899</t>
  </si>
  <si>
    <t>700/9717+700/9899</t>
  </si>
  <si>
    <t>1400/9900</t>
  </si>
  <si>
    <t>1400/9902</t>
  </si>
  <si>
    <t>expired</t>
  </si>
  <si>
    <t>1400/9845</t>
  </si>
  <si>
    <t>1200/9903</t>
  </si>
  <si>
    <t>1400/9904</t>
  </si>
  <si>
    <t>Previous session arrears</t>
  </si>
  <si>
    <t>Inactive/ Left system</t>
  </si>
  <si>
    <t>21-22 Arrears</t>
  </si>
  <si>
    <t>1400/9905</t>
  </si>
  <si>
    <t>1100/9905</t>
  </si>
  <si>
    <t>1400/9906</t>
  </si>
  <si>
    <t>1400/9907</t>
  </si>
  <si>
    <t>Expired</t>
  </si>
  <si>
    <t>1300/9908</t>
  </si>
  <si>
    <t>1400/9909</t>
  </si>
  <si>
    <t>850/9911</t>
  </si>
  <si>
    <t>1300/9910</t>
  </si>
  <si>
    <t>1400/9912</t>
  </si>
  <si>
    <t>1400/9913</t>
  </si>
  <si>
    <t>1100/9914</t>
  </si>
  <si>
    <t>1000/9915</t>
  </si>
  <si>
    <t>1400/9916</t>
  </si>
  <si>
    <t>1000/9917</t>
  </si>
  <si>
    <t>1100/9917</t>
  </si>
  <si>
    <t>1300/9918</t>
  </si>
  <si>
    <t>1400/9919</t>
  </si>
  <si>
    <t>Left after Nursery</t>
  </si>
  <si>
    <t>1200/9920</t>
  </si>
  <si>
    <t>1300/9922</t>
  </si>
  <si>
    <t>1400/9921</t>
  </si>
  <si>
    <t>1200/9135</t>
  </si>
  <si>
    <t>In class VII</t>
  </si>
  <si>
    <t>1400/9923</t>
  </si>
  <si>
    <t>1200/9923</t>
  </si>
  <si>
    <t>1400/9924</t>
  </si>
  <si>
    <t>250/9525</t>
  </si>
  <si>
    <t>250/9926</t>
  </si>
  <si>
    <t>1400/9927</t>
  </si>
  <si>
    <t>1400/9928</t>
  </si>
  <si>
    <t>Updated on Dec-20-2022</t>
  </si>
  <si>
    <t>Previous session pkr 14000 overdue</t>
  </si>
  <si>
    <t>Previous session pkr 12000 overdue</t>
  </si>
  <si>
    <t>Previous session pkr 21000 overdue</t>
  </si>
  <si>
    <t>Why full session freeship? We have already discounted</t>
  </si>
  <si>
    <t>Full freeship ?? See the comments in the cell</t>
  </si>
  <si>
    <t>Why no dues mentioned</t>
  </si>
  <si>
    <t>What is the status? If repeating 5th class, remove from here</t>
  </si>
  <si>
    <t>If promoted to class VII, remove from here or make a separate list below.</t>
  </si>
  <si>
    <t>Duplication as appearing in VII class</t>
  </si>
  <si>
    <t>Full Freeship??</t>
  </si>
  <si>
    <t>Why not moved below if left the school?</t>
  </si>
  <si>
    <t>Father signed the notice and sad to clear all in Between feb and mArch</t>
  </si>
  <si>
    <t>Mr. Naeem siad to clear all daughters' dues in Jun and will pay some amount monthly</t>
  </si>
  <si>
    <t>mother discussed her financial issue with Madam and asked for Zakat.</t>
  </si>
  <si>
    <t>He was on leave will join the school on 5th or 6th Jan</t>
  </si>
  <si>
    <t>Father was jobless since Oct and today cleared two months for her and four months of other daughter Horain</t>
  </si>
  <si>
    <t>Absent after fee Notice</t>
  </si>
  <si>
    <t>he left in August</t>
  </si>
  <si>
    <t>Tazbiha's mother told to clear her previous dues with current dues but cleared all daughters' current dues</t>
  </si>
  <si>
    <t>1300/9941</t>
  </si>
  <si>
    <t>1000/9940</t>
  </si>
  <si>
    <t>1200/9941</t>
  </si>
  <si>
    <t>1400/9940</t>
  </si>
  <si>
    <t>1200/9942</t>
  </si>
  <si>
    <t>1300/9943</t>
  </si>
  <si>
    <t>1400/9935</t>
  </si>
  <si>
    <t>1400/9934</t>
  </si>
  <si>
    <t>1400/9936</t>
  </si>
  <si>
    <t>1400/9933</t>
  </si>
  <si>
    <t>1400/9939</t>
  </si>
  <si>
    <t>1400/9938</t>
  </si>
  <si>
    <t>1400/9937</t>
  </si>
  <si>
    <t>1400/9944</t>
  </si>
  <si>
    <t>1200/9945</t>
  </si>
  <si>
    <t>1000/9945</t>
  </si>
  <si>
    <t>1400/9946</t>
  </si>
  <si>
    <t>1000/9946</t>
  </si>
  <si>
    <t>case discussed with madam and fee paid with discount</t>
  </si>
  <si>
    <t>1400/9947</t>
  </si>
  <si>
    <t>1400/9949</t>
  </si>
  <si>
    <t>1400/9948</t>
  </si>
  <si>
    <t>1300/9929</t>
  </si>
  <si>
    <t>1000/9930</t>
  </si>
  <si>
    <t xml:space="preserve">                                                                                                                                                                                                                                     </t>
  </si>
  <si>
    <t>1400/9950</t>
  </si>
  <si>
    <t>1400/9931</t>
  </si>
  <si>
    <t>left school for Hiifz after completing last session</t>
  </si>
  <si>
    <t>1200/9932</t>
  </si>
  <si>
    <t>1400/9952</t>
  </si>
  <si>
    <t>1400/9953</t>
  </si>
  <si>
    <t>1000/9554</t>
  </si>
  <si>
    <t>700/9554</t>
  </si>
  <si>
    <t>1300/9955</t>
  </si>
  <si>
    <t>1200/9955</t>
  </si>
  <si>
    <t>1000/9955</t>
  </si>
  <si>
    <t>750/9956</t>
  </si>
  <si>
    <t>750/9749</t>
  </si>
  <si>
    <t>1300/9956</t>
  </si>
  <si>
    <t>1100/9951</t>
  </si>
  <si>
    <t>1300/9951</t>
  </si>
  <si>
    <t>1400/9957</t>
  </si>
  <si>
    <t>6000 Previous session dues</t>
  </si>
  <si>
    <t>900/9959</t>
  </si>
  <si>
    <t>1300/9959</t>
  </si>
  <si>
    <t>1400/9961</t>
  </si>
  <si>
    <t>800/9960</t>
  </si>
  <si>
    <t>1000/9960</t>
  </si>
  <si>
    <t>1300/9962</t>
  </si>
  <si>
    <t>1400/9963</t>
  </si>
  <si>
    <t>1300/9964</t>
  </si>
  <si>
    <t>700/9964</t>
  </si>
  <si>
    <t>1200/9965</t>
  </si>
  <si>
    <t>1400/9965</t>
  </si>
  <si>
    <t>800/9965</t>
  </si>
  <si>
    <t>Repeating Class V</t>
  </si>
  <si>
    <t>1300/9966</t>
  </si>
  <si>
    <t>Can't continue because of financial issues and cleared dues till May and left school</t>
  </si>
  <si>
    <t>1200/9967</t>
  </si>
  <si>
    <t>1400/9968</t>
  </si>
  <si>
    <t>600/9969</t>
  </si>
  <si>
    <t>700/9921+700/9970</t>
  </si>
  <si>
    <t>1400/9970</t>
  </si>
  <si>
    <t>1400/9971</t>
  </si>
  <si>
    <t>1400/9973</t>
  </si>
  <si>
    <t>1300/9972</t>
  </si>
  <si>
    <t>1000/9974</t>
  </si>
  <si>
    <t>1400/9974</t>
  </si>
  <si>
    <t>1400/9975</t>
  </si>
  <si>
    <t>500/9976</t>
  </si>
  <si>
    <t>Yes</t>
  </si>
  <si>
    <t>She discussed her case with Madam and asked for Zakat as financia condition is not sound.</t>
  </si>
  <si>
    <t>1000/9871</t>
  </si>
  <si>
    <t>1000/9977</t>
  </si>
  <si>
    <t>1200/9983</t>
  </si>
  <si>
    <t>1300/9982</t>
  </si>
  <si>
    <t>1400/9981</t>
  </si>
  <si>
    <t>1400/9980</t>
  </si>
  <si>
    <t>1300/9980</t>
  </si>
  <si>
    <t>1400/9979</t>
  </si>
  <si>
    <t>1400/9978</t>
  </si>
  <si>
    <t>1200/9984</t>
  </si>
  <si>
    <t>800/9984</t>
  </si>
  <si>
    <t>1400/9985</t>
  </si>
  <si>
    <t>1300/9986</t>
  </si>
  <si>
    <t>1300/9987</t>
  </si>
  <si>
    <t>1300/9988</t>
  </si>
  <si>
    <t>1400/9989</t>
  </si>
  <si>
    <t>1150/9990</t>
  </si>
  <si>
    <t>1400/9991</t>
  </si>
  <si>
    <t>700/9992</t>
  </si>
  <si>
    <t>1000/9992</t>
  </si>
  <si>
    <t>1300/9997</t>
  </si>
  <si>
    <t>1300/9996</t>
  </si>
  <si>
    <t>1400/9995</t>
  </si>
  <si>
    <t>1300/9993</t>
  </si>
  <si>
    <t>650/9993</t>
  </si>
  <si>
    <t>1100/9994</t>
  </si>
  <si>
    <t>1400/9998</t>
  </si>
  <si>
    <t>1400/9999</t>
  </si>
  <si>
    <t>1200/9798</t>
  </si>
  <si>
    <t>1200/10000</t>
  </si>
  <si>
    <t>1100/10001</t>
  </si>
  <si>
    <t>1400/10002</t>
  </si>
  <si>
    <t>600/10002</t>
  </si>
  <si>
    <t>1400/10003</t>
  </si>
  <si>
    <t>1100/10004</t>
  </si>
  <si>
    <t>1200/10009</t>
  </si>
  <si>
    <t>1400/10010</t>
  </si>
  <si>
    <t>400/10011</t>
  </si>
  <si>
    <t>1300/10012</t>
  </si>
  <si>
    <t>1300/10013</t>
  </si>
  <si>
    <t>1400/10014</t>
  </si>
  <si>
    <t>1400/10015</t>
  </si>
  <si>
    <t>1300/10016</t>
  </si>
  <si>
    <t>1100/10017</t>
  </si>
  <si>
    <t>1400/10017</t>
  </si>
  <si>
    <t>1200/10018</t>
  </si>
  <si>
    <t>1300/10019</t>
  </si>
  <si>
    <t>1400/10020</t>
  </si>
  <si>
    <t>1200/10022</t>
  </si>
  <si>
    <t>1300/10023</t>
  </si>
  <si>
    <t>1400/10024</t>
  </si>
  <si>
    <t>1300/10021</t>
  </si>
  <si>
    <t>1300/10025</t>
  </si>
  <si>
    <t>1300/10030</t>
  </si>
  <si>
    <t>700/10029</t>
  </si>
  <si>
    <t>1400/10028</t>
  </si>
  <si>
    <t>1400/10031</t>
  </si>
  <si>
    <t>1200/10031</t>
  </si>
  <si>
    <t>850/10032</t>
  </si>
  <si>
    <t>1400/10033</t>
  </si>
  <si>
    <t>1000/10034</t>
  </si>
  <si>
    <t>previous fee waived off by madam and cleared current dues</t>
  </si>
  <si>
    <t>1300/10035</t>
  </si>
  <si>
    <t>1400/10036</t>
  </si>
  <si>
    <t>700/10036</t>
  </si>
  <si>
    <t>1000/10037</t>
  </si>
  <si>
    <t>1400/10038</t>
  </si>
  <si>
    <t>1400/10040</t>
  </si>
  <si>
    <t>1400/10041</t>
  </si>
  <si>
    <t>1300/10042</t>
  </si>
  <si>
    <t>800/10042</t>
  </si>
  <si>
    <t>1300/10043</t>
  </si>
  <si>
    <t>700/10045</t>
  </si>
  <si>
    <t>1300/10045</t>
  </si>
  <si>
    <t>1000/10045</t>
  </si>
  <si>
    <t>1400/10046</t>
  </si>
  <si>
    <t>1200/10048</t>
  </si>
  <si>
    <t>1400/10049</t>
  </si>
  <si>
    <t>1400/10050</t>
  </si>
  <si>
    <t>650/10051</t>
  </si>
  <si>
    <t>1400/10053</t>
  </si>
  <si>
    <t>1300/10052</t>
  </si>
  <si>
    <t>1200/10054</t>
  </si>
  <si>
    <t>1400/10055</t>
  </si>
  <si>
    <t>1000/10056</t>
  </si>
  <si>
    <t>1400/10057</t>
  </si>
  <si>
    <t>800/10057</t>
  </si>
  <si>
    <t>1400/10058</t>
  </si>
  <si>
    <t>1300/10059</t>
  </si>
  <si>
    <t>1300/10060</t>
  </si>
  <si>
    <t>1400/10005</t>
  </si>
  <si>
    <t>1300/10007</t>
  </si>
  <si>
    <t>1300/8888</t>
  </si>
  <si>
    <t>1400/10006</t>
  </si>
  <si>
    <t>1400/9958</t>
  </si>
  <si>
    <t>1400/10061</t>
  </si>
  <si>
    <t>700/10067</t>
  </si>
  <si>
    <t>1100/10067</t>
  </si>
  <si>
    <t>1400/10067</t>
  </si>
  <si>
    <t>1300/10067</t>
  </si>
  <si>
    <t>1400/10066</t>
  </si>
  <si>
    <t>1400/10065</t>
  </si>
  <si>
    <t>1300/10063</t>
  </si>
  <si>
    <t>1400/10064</t>
  </si>
  <si>
    <t>1400/10062</t>
  </si>
  <si>
    <t>1300/10070</t>
  </si>
  <si>
    <t>1000/10072</t>
  </si>
  <si>
    <t>1400/10072</t>
  </si>
  <si>
    <t>800/10074</t>
  </si>
  <si>
    <t>1300/10074</t>
  </si>
  <si>
    <t>1400/10073</t>
  </si>
  <si>
    <t>700/10073</t>
  </si>
  <si>
    <t>1400/10075</t>
  </si>
  <si>
    <t>1100/10075</t>
  </si>
  <si>
    <t>1400/10076</t>
  </si>
  <si>
    <t>3900 waived off by Madam</t>
  </si>
  <si>
    <t>1100/10077</t>
  </si>
  <si>
    <t>1000/10078</t>
  </si>
  <si>
    <t>500/10079</t>
  </si>
  <si>
    <t>1400/10080</t>
  </si>
  <si>
    <t>1300/10081</t>
  </si>
  <si>
    <t>900/10081</t>
  </si>
  <si>
    <t>1400/10082</t>
  </si>
  <si>
    <t>Case discussed with Madam</t>
  </si>
  <si>
    <t>1300/10083</t>
  </si>
  <si>
    <t>600/10084</t>
  </si>
  <si>
    <t>1400/10086</t>
  </si>
  <si>
    <t>1300/10087</t>
  </si>
  <si>
    <t>1200/10087</t>
  </si>
  <si>
    <t>1400/10088</t>
  </si>
  <si>
    <t>1400/10089</t>
  </si>
  <si>
    <t>1400/10090</t>
  </si>
  <si>
    <t>1300/10091</t>
  </si>
  <si>
    <t>1400/10092</t>
  </si>
  <si>
    <t>1400/10093</t>
  </si>
  <si>
    <t>1400/10094</t>
  </si>
  <si>
    <t>1400/10095</t>
  </si>
  <si>
    <t>1400/10096</t>
  </si>
  <si>
    <t>1000/10097</t>
  </si>
  <si>
    <t>1400/10071</t>
  </si>
  <si>
    <t xml:space="preserve">Father said to clear the amount by paying bi-monthly </t>
  </si>
  <si>
    <t>left in Nov</t>
  </si>
  <si>
    <t>Father said to clear the amount bi monthly</t>
  </si>
  <si>
    <t xml:space="preserve"> case discussed with Madam unable to clear the fee, will move their children to Govt school after exam</t>
  </si>
  <si>
    <t xml:space="preserve">will start clearing amount from April as discussed with Madam </t>
  </si>
  <si>
    <t>cleared</t>
  </si>
  <si>
    <t>1300/10008</t>
  </si>
  <si>
    <t>Discussed with Madam and asked date of Feb for Cleearing some amount</t>
  </si>
  <si>
    <t>discussed with Madam to clear the fee in this month or next month as cleared his son's fee.</t>
  </si>
  <si>
    <t>1300/10098</t>
  </si>
  <si>
    <t>1400/10100</t>
  </si>
  <si>
    <t>1400/10099</t>
  </si>
  <si>
    <t>1200/10099</t>
  </si>
  <si>
    <t>1000/10100</t>
  </si>
  <si>
    <t>1400/10103</t>
  </si>
  <si>
    <t>1400/10101</t>
  </si>
  <si>
    <t>1300/10102</t>
  </si>
  <si>
    <t>1400/10104</t>
  </si>
  <si>
    <t>1400/10105</t>
  </si>
  <si>
    <t>1100/10106</t>
  </si>
  <si>
    <t>Lab Fee</t>
  </si>
  <si>
    <t>1300/10107</t>
  </si>
  <si>
    <t>1300/10108</t>
  </si>
  <si>
    <t>1400/10109</t>
  </si>
  <si>
    <t>1400/10110</t>
  </si>
  <si>
    <t>1100/10111</t>
  </si>
  <si>
    <t>1400/10112</t>
  </si>
  <si>
    <t>1300/10113</t>
  </si>
  <si>
    <t>1400/10114</t>
  </si>
  <si>
    <t>1400/10115</t>
  </si>
  <si>
    <t>1400/10117</t>
  </si>
  <si>
    <t>1400/10116</t>
  </si>
  <si>
    <t>1400/10118</t>
  </si>
  <si>
    <t>1300/10119</t>
  </si>
  <si>
    <t>1300/10120</t>
  </si>
  <si>
    <t>1100/10121</t>
  </si>
  <si>
    <t>1000/10121</t>
  </si>
  <si>
    <t>1400/10122</t>
  </si>
  <si>
    <t>1400/10123</t>
  </si>
  <si>
    <t>1200/10123</t>
  </si>
  <si>
    <t>1000/10124</t>
  </si>
  <si>
    <t>700/10125</t>
  </si>
  <si>
    <t>1000/10126</t>
  </si>
  <si>
    <t>1400/10127</t>
  </si>
  <si>
    <t>1200/10128</t>
  </si>
  <si>
    <t>1300/10130</t>
  </si>
  <si>
    <t>Muhammad Arsam</t>
  </si>
  <si>
    <t>Muhammad Ahsen</t>
  </si>
  <si>
    <t>2023-24</t>
  </si>
  <si>
    <t>4000/10129</t>
  </si>
  <si>
    <t>900/10131</t>
  </si>
  <si>
    <t>1300/10131</t>
  </si>
  <si>
    <t>0321 2464521</t>
  </si>
  <si>
    <t>400/10132</t>
  </si>
  <si>
    <t>900/10133</t>
  </si>
  <si>
    <t>1300/10133</t>
  </si>
  <si>
    <t>1400/10134</t>
  </si>
  <si>
    <t>1200/10135</t>
  </si>
  <si>
    <t>1400/10136</t>
  </si>
  <si>
    <t>250/10137</t>
  </si>
  <si>
    <t>250/10138</t>
  </si>
  <si>
    <t>1300/10139</t>
  </si>
  <si>
    <t>1400/10140</t>
  </si>
  <si>
    <t>1400/10141</t>
  </si>
  <si>
    <t>1400/10142</t>
  </si>
  <si>
    <t>1200/10143</t>
  </si>
  <si>
    <t>1400/10144</t>
  </si>
  <si>
    <t>1400/10145</t>
  </si>
  <si>
    <t>1300/10146</t>
  </si>
  <si>
    <t>1400/10147</t>
  </si>
  <si>
    <t>1400/10148</t>
  </si>
  <si>
    <t>800/10150</t>
  </si>
  <si>
    <t>1300/10149</t>
  </si>
  <si>
    <t>1300/10151</t>
  </si>
  <si>
    <t>1400/10152</t>
  </si>
  <si>
    <t>1300/10153</t>
  </si>
  <si>
    <t>750/10153</t>
  </si>
  <si>
    <t>1400/10154</t>
  </si>
  <si>
    <t>1200/10155</t>
  </si>
  <si>
    <t>1300/10157</t>
  </si>
  <si>
    <t>850/10157</t>
  </si>
  <si>
    <t>1300/10158</t>
  </si>
  <si>
    <t>1000/10159</t>
  </si>
  <si>
    <t>1400/10160</t>
  </si>
  <si>
    <t>1300/10161</t>
  </si>
  <si>
    <t>1200/10161</t>
  </si>
  <si>
    <t>1300/10162</t>
  </si>
  <si>
    <t>900/10162</t>
  </si>
  <si>
    <t>1400/10163</t>
  </si>
  <si>
    <t>1400/10164</t>
  </si>
  <si>
    <t>700/10165</t>
  </si>
  <si>
    <t>1000/10165</t>
  </si>
  <si>
    <t>1000/10161</t>
  </si>
  <si>
    <t>1100/10166</t>
  </si>
  <si>
    <t>Aiza Rizwan</t>
  </si>
  <si>
    <t>Taha</t>
  </si>
  <si>
    <t>4000/10167</t>
  </si>
  <si>
    <t>1500/10167</t>
  </si>
  <si>
    <t>T-Nursery/0662</t>
  </si>
  <si>
    <t>T-Nursery/0663</t>
  </si>
  <si>
    <t>Jul-24-2019</t>
  </si>
  <si>
    <t>0346 5102658</t>
  </si>
  <si>
    <t>0345 2460254</t>
  </si>
  <si>
    <t>1300/10168</t>
  </si>
  <si>
    <t>1400/10169</t>
  </si>
  <si>
    <t>1400/10171</t>
  </si>
  <si>
    <t>1400/10170</t>
  </si>
  <si>
    <t>1400/10172</t>
  </si>
  <si>
    <t>1300/10173</t>
  </si>
  <si>
    <t>800/10173</t>
  </si>
  <si>
    <t>1300/10174</t>
  </si>
  <si>
    <t>1000/10174</t>
  </si>
  <si>
    <t>1200/10174</t>
  </si>
  <si>
    <t>Promoted to Prep-I because of her age</t>
  </si>
  <si>
    <t>1400/10175</t>
  </si>
  <si>
    <t>600/10175</t>
  </si>
  <si>
    <t>1400/10176</t>
  </si>
  <si>
    <t>1200/10177</t>
  </si>
  <si>
    <t>1100/10179</t>
  </si>
  <si>
    <t>1400/10178</t>
  </si>
  <si>
    <t>1400/10180</t>
  </si>
  <si>
    <t>1300/10181</t>
  </si>
  <si>
    <t>1400/10181</t>
  </si>
  <si>
    <t>1300/10182</t>
  </si>
  <si>
    <t>1300/10183</t>
  </si>
  <si>
    <t>700/10183</t>
  </si>
  <si>
    <t>1400/10184</t>
  </si>
  <si>
    <t>1400/10185</t>
  </si>
  <si>
    <t>22-23</t>
  </si>
  <si>
    <t>1400/10186</t>
  </si>
  <si>
    <t>700/10187</t>
  </si>
  <si>
    <t>1400/10188</t>
  </si>
  <si>
    <t>1000/10188</t>
  </si>
  <si>
    <t>1400/10189</t>
  </si>
  <si>
    <t>1400/10190</t>
  </si>
  <si>
    <t>1400/10192</t>
  </si>
  <si>
    <t>1400/10191</t>
  </si>
  <si>
    <t>1400/10193</t>
  </si>
  <si>
    <t>1100/10194</t>
  </si>
  <si>
    <t>1300/10195</t>
  </si>
  <si>
    <t>1400/10196</t>
  </si>
  <si>
    <t xml:space="preserve">               </t>
  </si>
  <si>
    <t>1400/10197</t>
  </si>
  <si>
    <t>500/10198</t>
  </si>
  <si>
    <t>1400/10201</t>
  </si>
  <si>
    <t>1400/10202</t>
  </si>
  <si>
    <t>1200/10199</t>
  </si>
  <si>
    <t>1400/10200</t>
  </si>
  <si>
    <t>1300/10203</t>
  </si>
  <si>
    <t>1400/10204</t>
  </si>
  <si>
    <t>1400/10205</t>
  </si>
  <si>
    <t>800/10205</t>
  </si>
  <si>
    <t>1400/10206</t>
  </si>
  <si>
    <t>1200/10208</t>
  </si>
  <si>
    <t>1200/10207</t>
  </si>
  <si>
    <t>1400/10209</t>
  </si>
  <si>
    <t>400/10210</t>
  </si>
  <si>
    <t>700/10211</t>
  </si>
  <si>
    <t>1300/10211</t>
  </si>
  <si>
    <t>1400/10212</t>
  </si>
  <si>
    <t>1300/10213</t>
  </si>
  <si>
    <t>1300/10214</t>
  </si>
  <si>
    <t>1400/10215</t>
  </si>
  <si>
    <t>1400/10216</t>
  </si>
  <si>
    <t>650/10217</t>
  </si>
  <si>
    <t>1200/10219</t>
  </si>
  <si>
    <t>1200/10218</t>
  </si>
  <si>
    <t>1300/10220</t>
  </si>
  <si>
    <t>1300/10221</t>
  </si>
  <si>
    <t>1400/10223</t>
  </si>
  <si>
    <t>1400/10224</t>
  </si>
  <si>
    <t>1300/10225</t>
  </si>
  <si>
    <t>1400/10226</t>
  </si>
  <si>
    <t>1000/10227</t>
  </si>
  <si>
    <t>700/10226</t>
  </si>
  <si>
    <t>1400/10228</t>
  </si>
  <si>
    <t>1400/10229</t>
  </si>
  <si>
    <t>1400/10230</t>
  </si>
  <si>
    <t>1400/10231</t>
  </si>
  <si>
    <t>1400/10233</t>
  </si>
  <si>
    <t>1400/10232</t>
  </si>
  <si>
    <t>1400/10234</t>
  </si>
  <si>
    <t>1400/10235</t>
  </si>
  <si>
    <t>1400/10237</t>
  </si>
  <si>
    <t>1400/10238</t>
  </si>
  <si>
    <t>1300/10239</t>
  </si>
  <si>
    <t>1400/10240</t>
  </si>
  <si>
    <t>1400/10241</t>
  </si>
  <si>
    <t>1300/10241</t>
  </si>
  <si>
    <t>1400/10242</t>
  </si>
  <si>
    <t>1400/10243</t>
  </si>
  <si>
    <t>1300/10244</t>
  </si>
  <si>
    <t>1300/10026</t>
  </si>
  <si>
    <t>1300/10245</t>
  </si>
  <si>
    <t>1400/10249</t>
  </si>
  <si>
    <t>1100/10247</t>
  </si>
  <si>
    <t>1400/10247</t>
  </si>
  <si>
    <t>1300/10248</t>
  </si>
  <si>
    <t>1300/10246</t>
  </si>
  <si>
    <t>1000/10245</t>
  </si>
  <si>
    <t>500/10252</t>
  </si>
  <si>
    <t>1400/10250</t>
  </si>
  <si>
    <t>1200/10251</t>
  </si>
  <si>
    <t>1400/10253</t>
  </si>
  <si>
    <t>700/10254</t>
  </si>
  <si>
    <t>1000/10254</t>
  </si>
  <si>
    <t>1400/10255</t>
  </si>
  <si>
    <t>1400/10256</t>
  </si>
  <si>
    <t>1400/10257</t>
  </si>
  <si>
    <t>1400/10259</t>
  </si>
  <si>
    <t>1300/10258</t>
  </si>
  <si>
    <t>1200/10260</t>
  </si>
  <si>
    <t>1400/10262</t>
  </si>
  <si>
    <t>1300/10261</t>
  </si>
  <si>
    <t>1400/10263</t>
  </si>
  <si>
    <t>Syeda Zoona  Fatima</t>
  </si>
  <si>
    <t>Noman Ahmed</t>
  </si>
  <si>
    <t>T-Prep-I/0664</t>
  </si>
  <si>
    <t>Sep-05-2019</t>
  </si>
  <si>
    <t>Apr-9-2017</t>
  </si>
  <si>
    <t>0334 3600719</t>
  </si>
  <si>
    <t>5500/10263</t>
  </si>
  <si>
    <t>1500/10263</t>
  </si>
  <si>
    <t>700/10265</t>
  </si>
  <si>
    <t>1400/10266</t>
  </si>
  <si>
    <t>1400/10267</t>
  </si>
  <si>
    <t>1400/10268</t>
  </si>
  <si>
    <t>1200/10268</t>
  </si>
  <si>
    <t>1400/10269</t>
  </si>
  <si>
    <t>1400/10270</t>
  </si>
  <si>
    <t>1300/10271</t>
  </si>
  <si>
    <t>1300/10273</t>
  </si>
  <si>
    <t>Saif ur Rehman</t>
  </si>
  <si>
    <t>Saad Saeed</t>
  </si>
  <si>
    <t>Jan-08-2019</t>
  </si>
  <si>
    <t>0308 2243350</t>
  </si>
  <si>
    <t>0314 2270462</t>
  </si>
  <si>
    <t>5000/10272</t>
  </si>
  <si>
    <t>1400/10274</t>
  </si>
  <si>
    <t>700/10274</t>
  </si>
  <si>
    <t>1400/10275</t>
  </si>
  <si>
    <t>1300/10276</t>
  </si>
  <si>
    <t>1300/10277</t>
  </si>
  <si>
    <t>400/10278</t>
  </si>
  <si>
    <t>1400/10279</t>
  </si>
  <si>
    <t>1400/10280</t>
  </si>
  <si>
    <t>1400/10281</t>
  </si>
  <si>
    <t>1400/10282</t>
  </si>
  <si>
    <t>1200/10283</t>
  </si>
  <si>
    <t>800/10283</t>
  </si>
  <si>
    <t>1000/10284</t>
  </si>
  <si>
    <t>Rania Siddiqui</t>
  </si>
  <si>
    <t>T-Prep-I/0666</t>
  </si>
  <si>
    <t>203-24</t>
  </si>
  <si>
    <t>May-15-2017</t>
  </si>
  <si>
    <t>0311  8344033</t>
  </si>
  <si>
    <t>3500/10285</t>
  </si>
  <si>
    <t>1500/10285</t>
  </si>
  <si>
    <t>1100/10286</t>
  </si>
  <si>
    <t>1000/10286</t>
  </si>
  <si>
    <t>1200/10286</t>
  </si>
  <si>
    <t>1100/10287</t>
  </si>
  <si>
    <t>1400/10288</t>
  </si>
  <si>
    <t>1400/10289</t>
  </si>
  <si>
    <t>1400/10287</t>
  </si>
  <si>
    <t>1300/10290</t>
  </si>
  <si>
    <t>900/10108</t>
  </si>
  <si>
    <t>900/10290</t>
  </si>
  <si>
    <t>1200/10291</t>
  </si>
  <si>
    <t>1000/10292</t>
  </si>
  <si>
    <t>1400/10293</t>
  </si>
  <si>
    <t>1400/10294</t>
  </si>
  <si>
    <t>1300/10295</t>
  </si>
  <si>
    <t>1200/10297</t>
  </si>
  <si>
    <t>1400/10297</t>
  </si>
  <si>
    <t>1400/10296</t>
  </si>
  <si>
    <t>800/10297</t>
  </si>
  <si>
    <t>1300/10298</t>
  </si>
  <si>
    <t>1200/10298</t>
  </si>
  <si>
    <t>1200/10299</t>
  </si>
  <si>
    <t>1400/10299</t>
  </si>
  <si>
    <t>1400/10300</t>
  </si>
  <si>
    <t>1100/10301</t>
  </si>
  <si>
    <t>1000/10301</t>
  </si>
  <si>
    <t>1300/10302</t>
  </si>
  <si>
    <t>1400/10303</t>
  </si>
  <si>
    <t>1100/10303</t>
  </si>
  <si>
    <t>1400/10304</t>
  </si>
  <si>
    <t>1300/10305</t>
  </si>
  <si>
    <t>250/10306</t>
  </si>
  <si>
    <t>1300/10307</t>
  </si>
  <si>
    <t>1100/10308</t>
  </si>
  <si>
    <t>1400/10310</t>
  </si>
  <si>
    <t>1400/10309</t>
  </si>
  <si>
    <t>1400/10311</t>
  </si>
  <si>
    <t>1300/10312</t>
  </si>
  <si>
    <t>1400/10312</t>
  </si>
  <si>
    <t>1300/10321</t>
  </si>
  <si>
    <t>1300/10096</t>
  </si>
  <si>
    <t>1200/10323</t>
  </si>
  <si>
    <t>1200/10317</t>
  </si>
  <si>
    <t>1400/10324</t>
  </si>
  <si>
    <t>1400/10318</t>
  </si>
  <si>
    <t>1400/10319</t>
  </si>
  <si>
    <t>1400/10320</t>
  </si>
  <si>
    <t>900/10325</t>
  </si>
  <si>
    <t>1300/10325</t>
  </si>
  <si>
    <t>800/10326</t>
  </si>
  <si>
    <t>1400/10326</t>
  </si>
  <si>
    <t>1400/10327</t>
  </si>
  <si>
    <t>1400/10328</t>
  </si>
  <si>
    <t>1000/10329</t>
  </si>
  <si>
    <t>1000/10330</t>
  </si>
  <si>
    <t>1400/10331</t>
  </si>
  <si>
    <t>1400/10332</t>
  </si>
  <si>
    <t>700/10329</t>
  </si>
  <si>
    <t>1000/10333</t>
  </si>
  <si>
    <t>250/10334</t>
  </si>
  <si>
    <t>Muhammad Ammar Ali Khan</t>
  </si>
  <si>
    <t>Imran Ali Khan</t>
  </si>
  <si>
    <t>Admission  Fee</t>
  </si>
  <si>
    <t>Apr-23</t>
  </si>
  <si>
    <t>5000/10322</t>
  </si>
  <si>
    <t>1500/10322</t>
  </si>
  <si>
    <t>T-I/0667</t>
  </si>
  <si>
    <t>Ayesha Ali</t>
  </si>
  <si>
    <t>T-III/0668</t>
  </si>
  <si>
    <t>Aug-05-2016</t>
  </si>
  <si>
    <t>0331 2410082</t>
  </si>
  <si>
    <t>0321 2295742</t>
  </si>
  <si>
    <t>Sep-18-2014</t>
  </si>
  <si>
    <t>5000/10332</t>
  </si>
  <si>
    <t>1500/10332</t>
  </si>
  <si>
    <t>Zahra Ali Khan</t>
  </si>
  <si>
    <t>Oct-12-2011</t>
  </si>
  <si>
    <t>T-VII/0669</t>
  </si>
  <si>
    <t>1300/10335</t>
  </si>
  <si>
    <t>700/10335</t>
  </si>
  <si>
    <t>Muhammad Mohtashim</t>
  </si>
  <si>
    <t>T-Prep-I/0670</t>
  </si>
  <si>
    <t>Jul-28-2017</t>
  </si>
  <si>
    <t>0315 8952810</t>
  </si>
  <si>
    <t>0318 1110252</t>
  </si>
  <si>
    <t>Adifa</t>
  </si>
  <si>
    <t>T-IV/0671</t>
  </si>
  <si>
    <t>Dec-21-2012</t>
  </si>
  <si>
    <t>Umul Wara</t>
  </si>
  <si>
    <t>T-VIII/0672</t>
  </si>
  <si>
    <t>Mar-03-2009</t>
  </si>
  <si>
    <t>4000/10336</t>
  </si>
  <si>
    <t>Ayesha Khan</t>
  </si>
  <si>
    <t>Adil Khan</t>
  </si>
  <si>
    <t>May-15-2018</t>
  </si>
  <si>
    <t>0344 2699285</t>
  </si>
  <si>
    <t>0340 1800837</t>
  </si>
  <si>
    <t>3000/10337</t>
  </si>
  <si>
    <t>1400/10338</t>
  </si>
  <si>
    <t>750/10340</t>
  </si>
  <si>
    <t>1300/10340</t>
  </si>
  <si>
    <t>1400/10339</t>
  </si>
  <si>
    <t>1000/10341</t>
  </si>
  <si>
    <t>900/9970+500/10342</t>
  </si>
  <si>
    <t>1400/10342</t>
  </si>
  <si>
    <t>1400/10343</t>
  </si>
  <si>
    <t>1000/10343</t>
  </si>
  <si>
    <t>1400/10344</t>
  </si>
  <si>
    <t>1000/10314</t>
  </si>
  <si>
    <t>1300/10345</t>
  </si>
  <si>
    <t>T-Prep-II/0673</t>
  </si>
  <si>
    <t>1400/10346</t>
  </si>
  <si>
    <t>1300/10347</t>
  </si>
  <si>
    <t>1300/10348</t>
  </si>
  <si>
    <t>T-Nursery/0665</t>
  </si>
  <si>
    <t>1400/10349</t>
  </si>
  <si>
    <t>600/10349</t>
  </si>
  <si>
    <t>1300/10351</t>
  </si>
  <si>
    <t>1400/10351</t>
  </si>
  <si>
    <t>1400/10352</t>
  </si>
  <si>
    <t>1400/10156</t>
  </si>
  <si>
    <t>1400/10353</t>
  </si>
  <si>
    <t>1300/10354</t>
  </si>
  <si>
    <t>1200/10356</t>
  </si>
  <si>
    <t>400/10355</t>
  </si>
  <si>
    <t>400/10357</t>
  </si>
  <si>
    <t>1300/10358</t>
  </si>
  <si>
    <t>1000/10323</t>
  </si>
  <si>
    <t>1200/10359</t>
  </si>
  <si>
    <t>1200/10360</t>
  </si>
  <si>
    <t>700/10361</t>
  </si>
  <si>
    <t>1400/10362</t>
  </si>
  <si>
    <t>1400/10363</t>
  </si>
  <si>
    <t>800/10364</t>
  </si>
  <si>
    <t>1300/10364</t>
  </si>
  <si>
    <t>1300/10365</t>
  </si>
  <si>
    <t>1300/10366</t>
  </si>
  <si>
    <t>1400/10367</t>
  </si>
  <si>
    <t>1400/10368</t>
  </si>
  <si>
    <t>1400/10369</t>
  </si>
  <si>
    <t>650/10370</t>
  </si>
  <si>
    <t>1100/10371</t>
  </si>
  <si>
    <t>1000/10371</t>
  </si>
  <si>
    <t>1200/10372</t>
  </si>
  <si>
    <t>1200/10373</t>
  </si>
  <si>
    <t>1100/10373</t>
  </si>
  <si>
    <t>1000/10374</t>
  </si>
  <si>
    <t>1400/10374</t>
  </si>
  <si>
    <t>1400/10375</t>
  </si>
  <si>
    <t>800/10375</t>
  </si>
  <si>
    <t>1400/1375</t>
  </si>
  <si>
    <t>Anumta</t>
  </si>
  <si>
    <t>T-Nursery/0674</t>
  </si>
  <si>
    <t>May-19-2019</t>
  </si>
  <si>
    <t>0310 2148685</t>
  </si>
  <si>
    <t>0313 2883722</t>
  </si>
  <si>
    <t>4500/10376</t>
  </si>
  <si>
    <t>1300/10376</t>
  </si>
  <si>
    <t>1200/10377</t>
  </si>
  <si>
    <t>1400/10378</t>
  </si>
  <si>
    <t>1400/10379</t>
  </si>
  <si>
    <t>1400/10380</t>
  </si>
  <si>
    <t>700/10211+600/10381</t>
  </si>
  <si>
    <t>700/10381</t>
  </si>
  <si>
    <t>1300/10381</t>
  </si>
  <si>
    <t>1300/10382</t>
  </si>
  <si>
    <t>1300/10383</t>
  </si>
  <si>
    <t>1400/10384</t>
  </si>
  <si>
    <t>1400/10385</t>
  </si>
  <si>
    <t>1300/10386</t>
  </si>
  <si>
    <t>To be discussed with the parents and withdraw the discount</t>
  </si>
  <si>
    <t>Full Freeship to be withdrawn</t>
  </si>
  <si>
    <t>left in Dec</t>
  </si>
  <si>
    <t>900/10388</t>
  </si>
  <si>
    <t>1300/10388</t>
  </si>
  <si>
    <t>Aug-06-2019</t>
  </si>
  <si>
    <t>0306 7941127</t>
  </si>
  <si>
    <t>T-Nursery/0675</t>
  </si>
  <si>
    <t>1300/10389</t>
  </si>
  <si>
    <t>1300/10390</t>
  </si>
  <si>
    <t>1000/10392</t>
  </si>
  <si>
    <t>1300/10392</t>
  </si>
  <si>
    <t>1400/10393</t>
  </si>
  <si>
    <t>1200/10394</t>
  </si>
  <si>
    <t>1400/10395</t>
  </si>
  <si>
    <t>1400/10396</t>
  </si>
  <si>
    <t>1400//10397</t>
  </si>
  <si>
    <t>1400/10398</t>
  </si>
  <si>
    <t>1200/10399</t>
  </si>
  <si>
    <t>1300/10399</t>
  </si>
  <si>
    <t>1400/10400</t>
  </si>
  <si>
    <t>1400/10401</t>
  </si>
  <si>
    <t>1400/10402</t>
  </si>
  <si>
    <t>1400/10403</t>
  </si>
  <si>
    <t>1300/10404</t>
  </si>
  <si>
    <t>1400/10405</t>
  </si>
  <si>
    <t>1400/10406</t>
  </si>
  <si>
    <t>T-Nursery/0647</t>
  </si>
  <si>
    <t>1300/10407</t>
  </si>
  <si>
    <t>1300/10408</t>
  </si>
  <si>
    <t>850/10408</t>
  </si>
  <si>
    <t>1300/10409</t>
  </si>
  <si>
    <t>1400/10410</t>
  </si>
  <si>
    <t>1400/10412</t>
  </si>
  <si>
    <t>1400/10411</t>
  </si>
  <si>
    <t>1100/10413</t>
  </si>
  <si>
    <t>800/10405+600/10414</t>
  </si>
  <si>
    <t>1400/10414</t>
  </si>
  <si>
    <t>1400/10415</t>
  </si>
  <si>
    <t>1400/10416</t>
  </si>
  <si>
    <t>700/10416</t>
  </si>
  <si>
    <t>T-Prep-I/0055</t>
  </si>
  <si>
    <t>1400/10417</t>
  </si>
  <si>
    <t>1400/10419</t>
  </si>
  <si>
    <t>1300/10421</t>
  </si>
  <si>
    <t>Eshal Usmani</t>
  </si>
  <si>
    <t>Jun-10-2020</t>
  </si>
  <si>
    <t>0340 8618012</t>
  </si>
  <si>
    <t>4500/10418</t>
  </si>
  <si>
    <t>T-Nursery/0676</t>
  </si>
  <si>
    <t>2500/10387</t>
  </si>
  <si>
    <t>1200/10422</t>
  </si>
  <si>
    <t>1150/10423</t>
  </si>
  <si>
    <t>1300/10425</t>
  </si>
  <si>
    <t>1300/10424</t>
  </si>
  <si>
    <t>1400/10426</t>
  </si>
  <si>
    <t>1400/10427</t>
  </si>
  <si>
    <t>1300/10428</t>
  </si>
  <si>
    <t>1200/10428</t>
  </si>
  <si>
    <t>1300/10429</t>
  </si>
  <si>
    <t>1400/10430</t>
  </si>
  <si>
    <t>1400/10431</t>
  </si>
  <si>
    <t>Umm e Fabiha</t>
  </si>
  <si>
    <t>T-Nursery/0677</t>
  </si>
  <si>
    <t>Aug-10-2018</t>
  </si>
  <si>
    <t>0336 2336725</t>
  </si>
  <si>
    <t>1400/10432</t>
  </si>
  <si>
    <t>1300/10433</t>
  </si>
  <si>
    <t>1400/10436</t>
  </si>
  <si>
    <t>1200/10436</t>
  </si>
  <si>
    <t>1400/10236</t>
  </si>
  <si>
    <t>1400/10435</t>
  </si>
  <si>
    <t>1200/10437</t>
  </si>
  <si>
    <t>T-Prep-II/0678</t>
  </si>
  <si>
    <t>Sep-17-2017</t>
  </si>
  <si>
    <t>3000/10438</t>
  </si>
  <si>
    <t>4000/10438</t>
  </si>
  <si>
    <t>1500/10438</t>
  </si>
  <si>
    <t>1200/10439</t>
  </si>
  <si>
    <t>1400/10440</t>
  </si>
  <si>
    <t>1400/10441</t>
  </si>
  <si>
    <t>1400/10442</t>
  </si>
  <si>
    <t>Jun-23</t>
  </si>
  <si>
    <t>1300/10443</t>
  </si>
  <si>
    <t>1400/10444</t>
  </si>
  <si>
    <t>1300/10446</t>
  </si>
  <si>
    <t>1400/10445</t>
  </si>
  <si>
    <t>1400/10447</t>
  </si>
  <si>
    <t>Khurram Ali</t>
  </si>
  <si>
    <t>T-Prep-I/0678</t>
  </si>
  <si>
    <t>Nov-29-2018</t>
  </si>
  <si>
    <t>0321 8929370</t>
  </si>
  <si>
    <t>0312 2363731</t>
  </si>
  <si>
    <t>3500/10448</t>
  </si>
  <si>
    <t>1500/10448</t>
  </si>
  <si>
    <t>1100/10449</t>
  </si>
  <si>
    <t>Bushra Khan</t>
  </si>
  <si>
    <t>T-Prep-I/0679</t>
  </si>
  <si>
    <t>1400/10450</t>
  </si>
  <si>
    <t>3500/10451</t>
  </si>
  <si>
    <t>1300/10452</t>
  </si>
  <si>
    <t>900/10452</t>
  </si>
  <si>
    <t>1400/10453</t>
  </si>
  <si>
    <t>1400/10313</t>
  </si>
  <si>
    <t>1400/10455</t>
  </si>
  <si>
    <t>1400/10454</t>
  </si>
  <si>
    <t>1300/10456</t>
  </si>
  <si>
    <t>1400/10457</t>
  </si>
  <si>
    <t>Muhammad Hasnian</t>
  </si>
  <si>
    <t>Amir Hasan</t>
  </si>
  <si>
    <t>5000/10458</t>
  </si>
  <si>
    <t>T-Nursery/0681</t>
  </si>
  <si>
    <t>1400/10459</t>
  </si>
  <si>
    <t>700/10461</t>
  </si>
  <si>
    <t>1200/10460</t>
  </si>
  <si>
    <t xml:space="preserve">Mataish Fatima </t>
  </si>
  <si>
    <t>Mar-21-2019</t>
  </si>
  <si>
    <t>T-Prep-I/0682</t>
  </si>
  <si>
    <t>4000/10462</t>
  </si>
  <si>
    <t>1400/10463</t>
  </si>
  <si>
    <t>1100/10464</t>
  </si>
  <si>
    <t>1000/10464</t>
  </si>
  <si>
    <t>1400/10465</t>
  </si>
  <si>
    <t>1400/10466</t>
  </si>
  <si>
    <t>1400/10467</t>
  </si>
  <si>
    <t>Khadija Rizwan</t>
  </si>
  <si>
    <t>3000/10468</t>
  </si>
  <si>
    <t>1500/10468</t>
  </si>
  <si>
    <t>T-Nursery/0683</t>
  </si>
  <si>
    <t>Mar-19-2019</t>
  </si>
  <si>
    <t>Mar-20-2020</t>
  </si>
  <si>
    <t>0310 0220980</t>
  </si>
  <si>
    <t>1000/10469</t>
  </si>
  <si>
    <t>1300/10470</t>
  </si>
  <si>
    <t>1400/10470</t>
  </si>
  <si>
    <t>1100/10470</t>
  </si>
  <si>
    <t>700/10470</t>
  </si>
  <si>
    <t>1000/10471</t>
  </si>
  <si>
    <t>1300/10472</t>
  </si>
  <si>
    <t>500/10350</t>
  </si>
  <si>
    <t>1300/8708</t>
  </si>
  <si>
    <t>1300/10473</t>
  </si>
  <si>
    <t>900/10473</t>
  </si>
  <si>
    <t>250/10474</t>
  </si>
  <si>
    <t>Muhammad</t>
  </si>
  <si>
    <t>T-Prep-I/0684</t>
  </si>
  <si>
    <t>Feb-09-2019</t>
  </si>
  <si>
    <t>0311 8328945</t>
  </si>
  <si>
    <t>0314 2093724</t>
  </si>
  <si>
    <t>3500/10475</t>
  </si>
  <si>
    <t>Muzna Rehan</t>
  </si>
  <si>
    <t>T-IV/0685</t>
  </si>
  <si>
    <t>Aug-23-2014</t>
  </si>
  <si>
    <t>1300/10477</t>
  </si>
  <si>
    <t>1300/10478</t>
  </si>
  <si>
    <t>900/10479</t>
  </si>
  <si>
    <t>1100/10480</t>
  </si>
  <si>
    <t>Mubashira Fatima</t>
  </si>
  <si>
    <t>T-Prep-I/0686</t>
  </si>
  <si>
    <t>Aug-07-2018</t>
  </si>
  <si>
    <t>0310 1157488</t>
  </si>
  <si>
    <t>0315 2798269</t>
  </si>
  <si>
    <t>4000/10481</t>
  </si>
  <si>
    <t>1400/10487</t>
  </si>
  <si>
    <t>1300/10482</t>
  </si>
  <si>
    <t>1400/10483</t>
  </si>
  <si>
    <t>1300/10484</t>
  </si>
  <si>
    <t>1400/10484</t>
  </si>
  <si>
    <t>1400/10485</t>
  </si>
  <si>
    <t>1100/10485</t>
  </si>
  <si>
    <t>1000/10486</t>
  </si>
  <si>
    <t>1400/10486</t>
  </si>
  <si>
    <t>1400/10489</t>
  </si>
  <si>
    <t>1400/10490</t>
  </si>
  <si>
    <t>1400/10491</t>
  </si>
  <si>
    <t>500/10492</t>
  </si>
  <si>
    <t>1500/10493</t>
  </si>
  <si>
    <t>1300/10495</t>
  </si>
  <si>
    <t>700/10497</t>
  </si>
  <si>
    <t>1000/10498</t>
  </si>
  <si>
    <t>250/10499</t>
  </si>
  <si>
    <t>1400/10496</t>
  </si>
  <si>
    <t>Maryam Amir</t>
  </si>
  <si>
    <t>T-Nursery/0687</t>
  </si>
  <si>
    <t>Apr-15-2019</t>
  </si>
  <si>
    <t>0340 5362844</t>
  </si>
  <si>
    <t>2000/10500</t>
  </si>
  <si>
    <t>Asif</t>
  </si>
  <si>
    <t>T-Prep-I/0688</t>
  </si>
  <si>
    <t>Feb-12-2018</t>
  </si>
  <si>
    <t>0302 7838025</t>
  </si>
  <si>
    <t>4000/10501</t>
  </si>
  <si>
    <t>1300/10502</t>
  </si>
  <si>
    <t>1200/10502</t>
  </si>
  <si>
    <t>Arhaam Ahmed</t>
  </si>
  <si>
    <t>Arwa Siddiqui</t>
  </si>
  <si>
    <t>Muhammad Mazhar</t>
  </si>
  <si>
    <t>T-Nursery/0689</t>
  </si>
  <si>
    <t>T-Nursery/0690</t>
  </si>
  <si>
    <t>Sep-06-2019</t>
  </si>
  <si>
    <t>Aug-06-2020</t>
  </si>
  <si>
    <t>0320 0258172</t>
  </si>
  <si>
    <t>0300 2792300</t>
  </si>
  <si>
    <t>0313 2082622</t>
  </si>
  <si>
    <t>0313 2022722</t>
  </si>
  <si>
    <t>3000/10503</t>
  </si>
  <si>
    <t>4000/10504</t>
  </si>
  <si>
    <t>1300/10503</t>
  </si>
  <si>
    <t>1400/10505</t>
  </si>
  <si>
    <t>700/10506</t>
  </si>
  <si>
    <t>1500/10507</t>
  </si>
  <si>
    <t>1500/10508</t>
  </si>
  <si>
    <t>1300/10509</t>
  </si>
  <si>
    <t>1200/10509</t>
  </si>
  <si>
    <t>1300/10510</t>
  </si>
  <si>
    <t>1400/10510</t>
  </si>
  <si>
    <t>1400/10511</t>
  </si>
  <si>
    <t>1500/10512</t>
  </si>
  <si>
    <t>1100/10513</t>
  </si>
  <si>
    <t>1400/10514</t>
  </si>
  <si>
    <t>1300/10515</t>
  </si>
  <si>
    <t>1300/10516</t>
  </si>
  <si>
    <t>1400/10517</t>
  </si>
  <si>
    <t>1500/10518</t>
  </si>
  <si>
    <t>1400/10519</t>
  </si>
  <si>
    <t>1400/10520</t>
  </si>
  <si>
    <t>1400/10521</t>
  </si>
  <si>
    <t>1500/10521</t>
  </si>
  <si>
    <t>1400/10316</t>
  </si>
  <si>
    <t>1300/10522</t>
  </si>
  <si>
    <t>1500/10523</t>
  </si>
  <si>
    <t>Ayesha Irshad</t>
  </si>
  <si>
    <t>T-Prep-I/0691</t>
  </si>
  <si>
    <t>0344 2015495</t>
  </si>
  <si>
    <t>3000/10537</t>
  </si>
  <si>
    <t>1300/10537</t>
  </si>
  <si>
    <t>900/10537</t>
  </si>
  <si>
    <t>1300/10538</t>
  </si>
  <si>
    <t>1200/10524</t>
  </si>
  <si>
    <t>1200/10525</t>
  </si>
  <si>
    <t>1500/10526</t>
  </si>
  <si>
    <t>1400/10527</t>
  </si>
  <si>
    <t>1500/10528</t>
  </si>
  <si>
    <t>1300/10529</t>
  </si>
  <si>
    <t>800/10529</t>
  </si>
  <si>
    <t>1300/10530</t>
  </si>
  <si>
    <t>1000/10530</t>
  </si>
  <si>
    <t>1400/10531</t>
  </si>
  <si>
    <t>700/10531</t>
  </si>
  <si>
    <t>1400/10532</t>
  </si>
  <si>
    <t>1300/10536</t>
  </si>
  <si>
    <t>1400/10533</t>
  </si>
  <si>
    <t>1400/10534</t>
  </si>
  <si>
    <t>1400/10535</t>
  </si>
  <si>
    <t>1400/10538</t>
  </si>
  <si>
    <t>1500/10539</t>
  </si>
  <si>
    <t>May-23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</si>
  <si>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</si>
  <si>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</si>
  <si>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</si>
  <si>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</si>
  <si>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</si>
  <si>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</si>
  <si>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</si>
  <si>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</si>
  <si>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</si>
  <si>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750/10540</t>
  </si>
  <si>
    <t>1400/10540</t>
  </si>
  <si>
    <t>1000/10541</t>
  </si>
  <si>
    <t>1400/10542</t>
  </si>
  <si>
    <t>800/10542</t>
  </si>
  <si>
    <t>1500/10543</t>
  </si>
  <si>
    <t>1500/10544</t>
  </si>
  <si>
    <t>1400/10545</t>
  </si>
  <si>
    <t>1500/10546</t>
  </si>
  <si>
    <t>1500/10547</t>
  </si>
  <si>
    <t>700/10549</t>
  </si>
  <si>
    <t>1500/10549</t>
  </si>
  <si>
    <t>1200/10548</t>
  </si>
  <si>
    <t>600/10550</t>
  </si>
  <si>
    <t>1500/10551</t>
  </si>
  <si>
    <t>T-I/0693</t>
  </si>
  <si>
    <t>Mar-02-2013</t>
  </si>
  <si>
    <t>0331 3391571</t>
  </si>
  <si>
    <t>0345 2245378</t>
  </si>
  <si>
    <t>4000/10556</t>
  </si>
  <si>
    <t>1500/10556</t>
  </si>
  <si>
    <t>Heeba Asif</t>
  </si>
  <si>
    <t>Jul-22-2010</t>
  </si>
  <si>
    <t>T-VII/0694</t>
  </si>
  <si>
    <t>1300/10552</t>
  </si>
  <si>
    <t>650/10552</t>
  </si>
  <si>
    <t>1300/10553</t>
  </si>
  <si>
    <t>800/10554</t>
  </si>
  <si>
    <t>1500/10554</t>
  </si>
  <si>
    <t>1500/10555</t>
  </si>
  <si>
    <t>1500/10557</t>
  </si>
  <si>
    <t>1400/10558</t>
  </si>
  <si>
    <t>1500/10559</t>
  </si>
  <si>
    <t>1200/10560</t>
  </si>
  <si>
    <t>1300/10561</t>
  </si>
  <si>
    <t>1400/10562</t>
  </si>
  <si>
    <t>1200/10562</t>
  </si>
  <si>
    <t>1500/10563</t>
  </si>
  <si>
    <t>1200/10567</t>
  </si>
  <si>
    <t>Aarib Ayubi</t>
  </si>
  <si>
    <t>T-Nursery/0695</t>
  </si>
  <si>
    <t>Aug-13-2019</t>
  </si>
  <si>
    <t>0314  2394039</t>
  </si>
  <si>
    <t>4500/10564</t>
  </si>
  <si>
    <t>1500/10564</t>
  </si>
  <si>
    <t>1300/10565</t>
  </si>
  <si>
    <t>1200/10566</t>
  </si>
  <si>
    <t>1300/10567</t>
  </si>
  <si>
    <t>1300/10569</t>
  </si>
  <si>
    <t>1500/10570</t>
  </si>
  <si>
    <t>Feb-17-2019</t>
  </si>
  <si>
    <t>0325 8232493</t>
  </si>
  <si>
    <t>0331 8977094</t>
  </si>
  <si>
    <t>T-Nursery/0696</t>
  </si>
  <si>
    <t>Areeba Sheikh</t>
  </si>
  <si>
    <t>S M Kashif</t>
  </si>
  <si>
    <t>T-V/0697</t>
  </si>
  <si>
    <t>Sep-10-2012</t>
  </si>
  <si>
    <t>0342 2769902</t>
  </si>
  <si>
    <t>4000/10571</t>
  </si>
  <si>
    <t>1400/10570</t>
  </si>
  <si>
    <t>1500/10572</t>
  </si>
  <si>
    <t>1500/10573</t>
  </si>
  <si>
    <t>1500/10576</t>
  </si>
  <si>
    <t>1500/10577</t>
  </si>
  <si>
    <t>1500/10575</t>
  </si>
  <si>
    <t>4000/10575</t>
  </si>
  <si>
    <t>850/10579</t>
  </si>
  <si>
    <t>Muhammad Yousaf Haider Ali</t>
  </si>
  <si>
    <t>T-III/0698</t>
  </si>
  <si>
    <t>4000/10578</t>
  </si>
  <si>
    <t>1500/10578</t>
  </si>
  <si>
    <t>1500/10580</t>
  </si>
  <si>
    <t>1500/10582</t>
  </si>
  <si>
    <t>1300/10581</t>
  </si>
  <si>
    <t>900/10582</t>
  </si>
  <si>
    <t>1500/10583</t>
  </si>
  <si>
    <t>Sep-05-2018</t>
  </si>
  <si>
    <t>T-Nursery/0699</t>
  </si>
  <si>
    <t>4000/10584</t>
  </si>
  <si>
    <t>1300/10585</t>
  </si>
  <si>
    <t>1300/10586</t>
  </si>
  <si>
    <t>1400/10587</t>
  </si>
  <si>
    <t>1200/10588</t>
  </si>
  <si>
    <t>1500/10589</t>
  </si>
  <si>
    <t>1500/10590</t>
  </si>
  <si>
    <t>1500/10591</t>
  </si>
  <si>
    <t>Hamza Khan</t>
  </si>
  <si>
    <t>Sep-23-2019</t>
  </si>
  <si>
    <t>0343 3310028</t>
  </si>
  <si>
    <t>0313 2224139</t>
  </si>
  <si>
    <t>T-Nursery/0700</t>
  </si>
  <si>
    <t>1500/10592</t>
  </si>
  <si>
    <t>3500/10592</t>
  </si>
  <si>
    <t>4000/10593</t>
  </si>
  <si>
    <t>1500/10593</t>
  </si>
  <si>
    <t>1100/10594</t>
  </si>
  <si>
    <t>1300/10595</t>
  </si>
  <si>
    <t>700/10595</t>
  </si>
  <si>
    <t xml:space="preserve">Muhammad Salar Abdullah </t>
  </si>
  <si>
    <t>T-V/0701</t>
  </si>
  <si>
    <t>Feb-03-2011</t>
  </si>
  <si>
    <t>4000/10596</t>
  </si>
  <si>
    <t>Muhammad Ammar Abdullah</t>
  </si>
  <si>
    <t>031 1764912</t>
  </si>
  <si>
    <t>T-IV/0702</t>
  </si>
  <si>
    <t>700/10597</t>
  </si>
  <si>
    <t>1400/10600</t>
  </si>
  <si>
    <t>1500/10598</t>
  </si>
  <si>
    <t>1400/10602</t>
  </si>
  <si>
    <t>1500/10603</t>
  </si>
  <si>
    <t>1400/10604</t>
  </si>
  <si>
    <t>1500/10605</t>
  </si>
  <si>
    <t>700/10606</t>
  </si>
  <si>
    <t>1300/10609</t>
  </si>
  <si>
    <t>1400/10608</t>
  </si>
  <si>
    <t>T-Prep-II/0703</t>
  </si>
  <si>
    <t>5000/10607</t>
  </si>
  <si>
    <t>1500/10607</t>
  </si>
  <si>
    <t>Muhammad Ali Rao</t>
  </si>
  <si>
    <t>T-Nursery/0704</t>
  </si>
  <si>
    <t>May-05-2019</t>
  </si>
  <si>
    <t>031 45028002</t>
  </si>
  <si>
    <t>031 52726737</t>
  </si>
  <si>
    <t>1500/10610</t>
  </si>
  <si>
    <t>1500/10613</t>
  </si>
  <si>
    <t>1500/10614</t>
  </si>
  <si>
    <t>Isaam Uddin Zaigham</t>
  </si>
  <si>
    <t>T-Nursery/0705</t>
  </si>
  <si>
    <t>Oct-12-2019</t>
  </si>
  <si>
    <t>750/10615</t>
  </si>
  <si>
    <t>1500/10615</t>
  </si>
  <si>
    <t>3000/10615</t>
  </si>
  <si>
    <t>Anaiya</t>
  </si>
  <si>
    <t>1500/10616</t>
  </si>
  <si>
    <t>1400/10617</t>
  </si>
  <si>
    <t>Muhammad Saad Ul Haq</t>
  </si>
  <si>
    <t>Muhammad Ejaz Ul Haq</t>
  </si>
  <si>
    <t>T-I/0706</t>
  </si>
  <si>
    <t>Jun-17-2016</t>
  </si>
  <si>
    <t>0340 7837902</t>
  </si>
  <si>
    <t>Jun-19-2017</t>
  </si>
  <si>
    <t>T-Nursery/0707</t>
  </si>
  <si>
    <t>4000/10618</t>
  </si>
  <si>
    <t>0316 4611779</t>
  </si>
  <si>
    <t>1300/10619</t>
  </si>
  <si>
    <t>1400/10620</t>
  </si>
  <si>
    <t>1300/10620</t>
  </si>
  <si>
    <t>1300/10621</t>
  </si>
  <si>
    <t>1500/10622</t>
  </si>
  <si>
    <t>Barira</t>
  </si>
  <si>
    <t>T-II/0708</t>
  </si>
  <si>
    <t>2000/10623</t>
  </si>
  <si>
    <t>1500/10624</t>
  </si>
  <si>
    <t>1400/10542.</t>
  </si>
  <si>
    <t>1000/10624</t>
  </si>
  <si>
    <t>1500/10625</t>
  </si>
  <si>
    <t>1300/10626</t>
  </si>
  <si>
    <t>1400/10626</t>
  </si>
  <si>
    <t>1500/10627</t>
  </si>
  <si>
    <t>1300/10628</t>
  </si>
  <si>
    <t>900/10628</t>
  </si>
  <si>
    <t>1300/10629</t>
  </si>
  <si>
    <t>1400/10599</t>
  </si>
  <si>
    <t>1500/10599</t>
  </si>
  <si>
    <t>1400/10630</t>
  </si>
  <si>
    <t>1500/10631</t>
  </si>
  <si>
    <t>1400/10632</t>
  </si>
  <si>
    <t>1500/10633</t>
  </si>
  <si>
    <t>250/10634</t>
  </si>
  <si>
    <t>1300/10635</t>
  </si>
  <si>
    <t>1000/10315</t>
  </si>
  <si>
    <t>1000/10489</t>
  </si>
  <si>
    <t>1000/10636</t>
  </si>
  <si>
    <t>1200/10636</t>
  </si>
  <si>
    <t>1200/10489</t>
  </si>
  <si>
    <t>1200/10315</t>
  </si>
  <si>
    <t>1500/10637</t>
  </si>
  <si>
    <t>1500/10638</t>
  </si>
  <si>
    <t>1400/10639</t>
  </si>
  <si>
    <t>Saim Ansari</t>
  </si>
  <si>
    <t>T-VI/0709</t>
  </si>
  <si>
    <t>Jul-13-2010</t>
  </si>
  <si>
    <t>4000/10640</t>
  </si>
  <si>
    <t>1500/10640</t>
  </si>
  <si>
    <t>Sarim Ansari</t>
  </si>
  <si>
    <t>T-IV/0710</t>
  </si>
  <si>
    <t>Sep-12-2012</t>
  </si>
  <si>
    <t>0316 6075930</t>
  </si>
  <si>
    <t>1500/10641</t>
  </si>
  <si>
    <t>1400/10642</t>
  </si>
  <si>
    <t>1500/10643</t>
  </si>
  <si>
    <t>1300/10644</t>
  </si>
  <si>
    <t>900/10644</t>
  </si>
  <si>
    <t>1500/10645</t>
  </si>
  <si>
    <t>1500/10646</t>
  </si>
  <si>
    <t>Rohan Ahmed</t>
  </si>
  <si>
    <t>T-Nursery/0711</t>
  </si>
  <si>
    <t>Dec-14-2018</t>
  </si>
  <si>
    <t>0313 1832138</t>
  </si>
  <si>
    <t>0317 2958618</t>
  </si>
  <si>
    <t>1500/10647</t>
  </si>
  <si>
    <t>1500/10648</t>
  </si>
  <si>
    <t>1500/10649</t>
  </si>
  <si>
    <t>1500/10650</t>
  </si>
  <si>
    <t>3000/10647</t>
  </si>
  <si>
    <t>700/10651</t>
  </si>
  <si>
    <t>1000/10651</t>
  </si>
  <si>
    <t>1400/10652</t>
  </si>
  <si>
    <t>1200/10653</t>
  </si>
  <si>
    <t>1400/10653</t>
  </si>
  <si>
    <t>800/10653</t>
  </si>
  <si>
    <t>1400/10654</t>
  </si>
  <si>
    <t>750/10654</t>
  </si>
  <si>
    <t>Rabia Malik</t>
  </si>
  <si>
    <t>Muhammad Anees</t>
  </si>
  <si>
    <t>Hareem Fatima</t>
  </si>
  <si>
    <t>Muhammad Fahad Hussain</t>
  </si>
  <si>
    <t>Oct-08-2017</t>
  </si>
  <si>
    <t>T-Nursery/0712</t>
  </si>
  <si>
    <t>T-Nursery/0713</t>
  </si>
  <si>
    <t>4000/10656</t>
  </si>
  <si>
    <t>4000/10655</t>
  </si>
  <si>
    <t>1500/10656</t>
  </si>
  <si>
    <t>1500/10655</t>
  </si>
  <si>
    <t>0333 2607113</t>
  </si>
  <si>
    <t>0319 6864351</t>
  </si>
  <si>
    <t>1500/10657</t>
  </si>
  <si>
    <t>1400/10658</t>
  </si>
  <si>
    <t>1500/10658</t>
  </si>
  <si>
    <t>1500/10659</t>
  </si>
  <si>
    <t>1500/1659</t>
  </si>
  <si>
    <t>1200/10659</t>
  </si>
  <si>
    <t>1500/10660</t>
  </si>
  <si>
    <t>700/10660</t>
  </si>
  <si>
    <t>1300/10661</t>
  </si>
  <si>
    <t>1200/10662</t>
  </si>
  <si>
    <t>1300/10662</t>
  </si>
  <si>
    <t>1400/10612</t>
  </si>
  <si>
    <t>1500/10663</t>
  </si>
  <si>
    <t>900/10664</t>
  </si>
  <si>
    <t>250/10665</t>
  </si>
  <si>
    <t>1300/10666</t>
  </si>
  <si>
    <t>1500/10667</t>
  </si>
  <si>
    <t>1400/1668</t>
  </si>
  <si>
    <t>1400/10668</t>
  </si>
  <si>
    <t>800/10668</t>
  </si>
  <si>
    <t>1300/10669</t>
  </si>
  <si>
    <t>1500/10670</t>
  </si>
  <si>
    <t>1500/10671</t>
  </si>
  <si>
    <t>1500/10672</t>
  </si>
  <si>
    <t>1500/10674</t>
  </si>
  <si>
    <t>1500/10675</t>
  </si>
  <si>
    <t>1000/10163</t>
  </si>
  <si>
    <t>1400/10675</t>
  </si>
  <si>
    <t>1000/10676</t>
  </si>
  <si>
    <t>1300/10677</t>
  </si>
  <si>
    <t>1400/10677</t>
  </si>
  <si>
    <t>1500/10677</t>
  </si>
  <si>
    <t>1500/10679</t>
  </si>
  <si>
    <t>1300/10680</t>
  </si>
  <si>
    <t>1100/10681</t>
  </si>
  <si>
    <t>600/10682</t>
  </si>
  <si>
    <t>650/10682</t>
  </si>
  <si>
    <t>1200/10683</t>
  </si>
  <si>
    <t>1400/10684</t>
  </si>
  <si>
    <t>1400/10699</t>
  </si>
  <si>
    <t>1300/10701</t>
  </si>
  <si>
    <t>1100/10700</t>
  </si>
  <si>
    <t>1400/10687</t>
  </si>
  <si>
    <t>900/10690</t>
  </si>
  <si>
    <t>1500/10692</t>
  </si>
  <si>
    <t>1300/10693</t>
  </si>
  <si>
    <t>1000/10695</t>
  </si>
  <si>
    <t>500/10694</t>
  </si>
  <si>
    <t>1500/10685</t>
  </si>
  <si>
    <t>750/10685</t>
  </si>
  <si>
    <t>500/10686</t>
  </si>
  <si>
    <t>1500/10688</t>
  </si>
  <si>
    <t>1500/10689</t>
  </si>
  <si>
    <t>1000/410689</t>
  </si>
  <si>
    <t>1300/10690</t>
  </si>
  <si>
    <t>1500/10690</t>
  </si>
  <si>
    <t>1500/10691</t>
  </si>
  <si>
    <t>1400/10695</t>
  </si>
  <si>
    <t>1400/10696</t>
  </si>
  <si>
    <t>1500/10697</t>
  </si>
  <si>
    <t>1400/10697</t>
  </si>
  <si>
    <t>1500/10698</t>
  </si>
  <si>
    <t>1300/10703</t>
  </si>
  <si>
    <t>Ayzal Sheikh</t>
  </si>
  <si>
    <t>Muhammad Fasih Uddin</t>
  </si>
  <si>
    <t>Jun-19-2020</t>
  </si>
  <si>
    <t>0312 8510541</t>
  </si>
  <si>
    <t>0310 2688576</t>
  </si>
  <si>
    <t>4500/10704</t>
  </si>
  <si>
    <t>1500/10704</t>
  </si>
  <si>
    <t>T-Nursery/0714</t>
  </si>
  <si>
    <t>1500/10705</t>
  </si>
  <si>
    <t>1400/10706</t>
  </si>
  <si>
    <t>1300/10707</t>
  </si>
  <si>
    <t>1400/10707</t>
  </si>
  <si>
    <t>650/10709</t>
  </si>
  <si>
    <t>1500/10710</t>
  </si>
  <si>
    <t>1500/1071</t>
  </si>
  <si>
    <t>1500/10711</t>
  </si>
  <si>
    <t>1500/10712</t>
  </si>
  <si>
    <t>1300/10713</t>
  </si>
  <si>
    <t>800/10714</t>
  </si>
  <si>
    <t>1300/10716</t>
  </si>
  <si>
    <t>1500/10717</t>
  </si>
  <si>
    <t>1200/10718</t>
  </si>
  <si>
    <t>1300/10718</t>
  </si>
  <si>
    <t>1400/10719</t>
  </si>
  <si>
    <t>1200/10720</t>
  </si>
  <si>
    <t>1400/10721</t>
  </si>
  <si>
    <t>1500/10611</t>
  </si>
  <si>
    <t>1500/10722</t>
  </si>
  <si>
    <t>1400/10724</t>
  </si>
  <si>
    <t>1500/10723</t>
  </si>
  <si>
    <t>1400/10725</t>
  </si>
  <si>
    <t>1100/10726</t>
  </si>
  <si>
    <t>1300/10726</t>
  </si>
  <si>
    <t>1200/10727</t>
  </si>
  <si>
    <t>Syed Nouman Ul Hassan Tirmizi</t>
  </si>
  <si>
    <t>Basit Zia Tirmizi</t>
  </si>
  <si>
    <t>T-IV/0715</t>
  </si>
  <si>
    <t>May-03-2012</t>
  </si>
  <si>
    <t>0321 2578646</t>
  </si>
  <si>
    <t>0335 3766400</t>
  </si>
  <si>
    <t>4000/10729</t>
  </si>
  <si>
    <t>1500/10729</t>
  </si>
  <si>
    <t>500/10729</t>
  </si>
  <si>
    <t>1500/10730</t>
  </si>
  <si>
    <t>1500/10731</t>
  </si>
  <si>
    <t>1500/10732</t>
  </si>
  <si>
    <t>1400/10734</t>
  </si>
  <si>
    <t>1400/10735</t>
  </si>
  <si>
    <t>1500/10736</t>
  </si>
  <si>
    <t>1500/10737</t>
  </si>
  <si>
    <t>1500/10738</t>
  </si>
  <si>
    <t>1500/10739</t>
  </si>
  <si>
    <t>1500/10740</t>
  </si>
  <si>
    <t>1400/10741</t>
  </si>
  <si>
    <t>1200/10742</t>
  </si>
  <si>
    <t>1000/10743</t>
  </si>
  <si>
    <t>1300/10745</t>
  </si>
  <si>
    <t>900/10744</t>
  </si>
  <si>
    <t>1500/10744</t>
  </si>
  <si>
    <t>1500/10746</t>
  </si>
  <si>
    <t>1400/10747</t>
  </si>
  <si>
    <t>1500/10748</t>
  </si>
  <si>
    <t>Sept-23</t>
  </si>
  <si>
    <t>1000/10749</t>
  </si>
  <si>
    <t>1500/10750</t>
  </si>
  <si>
    <t>1500/10751</t>
  </si>
  <si>
    <t>Muhammad Faizan Yousuf</t>
  </si>
  <si>
    <t>Sep-01-2014</t>
  </si>
  <si>
    <t>0313 2454476</t>
  </si>
  <si>
    <t>1500/10752</t>
  </si>
  <si>
    <t>1300/10753</t>
  </si>
  <si>
    <t>1200/10476</t>
  </si>
  <si>
    <t>1500/10754</t>
  </si>
  <si>
    <t>1500/10755</t>
  </si>
  <si>
    <t>650/10578+850/10755</t>
  </si>
  <si>
    <t>750/10756</t>
  </si>
  <si>
    <t>1400/10757</t>
  </si>
  <si>
    <t>1300/10758</t>
  </si>
  <si>
    <t>1400/10758</t>
  </si>
  <si>
    <t>1500/10759</t>
  </si>
  <si>
    <t>900/10759</t>
  </si>
  <si>
    <t>800/10760</t>
  </si>
  <si>
    <t>1500/10760</t>
  </si>
  <si>
    <t>1500/10761</t>
  </si>
  <si>
    <t>1400/10761</t>
  </si>
  <si>
    <t>700/10762</t>
  </si>
  <si>
    <t>1400/10763</t>
  </si>
  <si>
    <t>1500/10765</t>
  </si>
  <si>
    <t>1500/10766</t>
  </si>
  <si>
    <t>1400/10767</t>
  </si>
  <si>
    <t>1200/10764</t>
  </si>
  <si>
    <t>1500/10768</t>
  </si>
  <si>
    <t>1500/10769</t>
  </si>
  <si>
    <t>1100/10770</t>
  </si>
  <si>
    <t>850/10772</t>
  </si>
  <si>
    <t>900/10772</t>
  </si>
  <si>
    <t>1300/10772</t>
  </si>
  <si>
    <t>1400/10772</t>
  </si>
  <si>
    <t>1500/10773</t>
  </si>
  <si>
    <t>Amir Shafiq</t>
  </si>
  <si>
    <t>T-VII/0716</t>
  </si>
  <si>
    <t>Jan-27-2009</t>
  </si>
  <si>
    <t>0335 6603102</t>
  </si>
  <si>
    <t>1300/10775</t>
  </si>
  <si>
    <t>900/10776</t>
  </si>
  <si>
    <t>1500/10777</t>
  </si>
  <si>
    <t>500/10778</t>
  </si>
  <si>
    <t>1500/10780</t>
  </si>
  <si>
    <t>1400/10779</t>
  </si>
  <si>
    <t>1500/10781</t>
  </si>
  <si>
    <t>1400/10782</t>
  </si>
  <si>
    <t>1400/10783</t>
  </si>
  <si>
    <t>1300/10784</t>
  </si>
  <si>
    <t>1400/10601</t>
  </si>
  <si>
    <t>1500/10785</t>
  </si>
  <si>
    <t>750/10785</t>
  </si>
  <si>
    <t>1500/10786</t>
  </si>
  <si>
    <t>1400/10787</t>
  </si>
  <si>
    <t>1500/10788</t>
  </si>
  <si>
    <t>1500/10789</t>
  </si>
  <si>
    <t>1400/10790</t>
  </si>
  <si>
    <t>1500/10792</t>
  </si>
  <si>
    <t>1300/10793</t>
  </si>
  <si>
    <t>1400/10791</t>
  </si>
  <si>
    <t>1400/10794</t>
  </si>
  <si>
    <t>1000/10797</t>
  </si>
  <si>
    <t>1300/10796</t>
  </si>
  <si>
    <t>1000/10794</t>
  </si>
  <si>
    <t>1500/10795</t>
  </si>
  <si>
    <t>1200/10796</t>
  </si>
  <si>
    <t>1400/10797</t>
  </si>
  <si>
    <t>1500/10798</t>
  </si>
  <si>
    <t>1500/10799</t>
  </si>
  <si>
    <t>1200/10800</t>
  </si>
  <si>
    <t>1500/10801</t>
  </si>
  <si>
    <t>1500/10802</t>
  </si>
  <si>
    <t>1500/10803</t>
  </si>
  <si>
    <t>Horiya Zeeshan</t>
  </si>
  <si>
    <t>T-Nursery/0717</t>
  </si>
  <si>
    <t>Jul-25-2019</t>
  </si>
  <si>
    <t>0316 8614255</t>
  </si>
  <si>
    <t>4000/10804</t>
  </si>
  <si>
    <t>1400/10805</t>
  </si>
  <si>
    <t>1200/10805</t>
  </si>
  <si>
    <t>700/10806</t>
  </si>
  <si>
    <t>1400/10807</t>
  </si>
  <si>
    <t>1500/10807</t>
  </si>
  <si>
    <t>1000/10808</t>
  </si>
  <si>
    <t>1400/10810</t>
  </si>
  <si>
    <t>1500/10809</t>
  </si>
  <si>
    <t>Umme Hani</t>
  </si>
  <si>
    <t>Muhammad Rizwan</t>
  </si>
  <si>
    <t>Jan-28-2018</t>
  </si>
  <si>
    <t>0312 2458580</t>
  </si>
  <si>
    <t>4000/10811</t>
  </si>
  <si>
    <t>1500/10812</t>
  </si>
  <si>
    <t>1500/10813</t>
  </si>
  <si>
    <t>1500/10814</t>
  </si>
  <si>
    <t>1500/10816</t>
  </si>
  <si>
    <t>1400/10815</t>
  </si>
  <si>
    <t>900/10815</t>
  </si>
  <si>
    <t>1400/10817</t>
  </si>
  <si>
    <t>1500/10817</t>
  </si>
  <si>
    <t>Shaikh Abdul Khalid</t>
  </si>
  <si>
    <t>T-VII/0719</t>
  </si>
  <si>
    <t>T-IX/0720</t>
  </si>
  <si>
    <t>Dec-31-2008</t>
  </si>
  <si>
    <t>0332 8223882</t>
  </si>
  <si>
    <t>0315 2965174</t>
  </si>
  <si>
    <t>4000/10818</t>
  </si>
  <si>
    <t>1000/10819</t>
  </si>
  <si>
    <t>1400/10819</t>
  </si>
  <si>
    <t>1400/10820</t>
  </si>
  <si>
    <t>1500/10820</t>
  </si>
  <si>
    <t>1500/10821</t>
  </si>
  <si>
    <t>1400/10821</t>
  </si>
  <si>
    <t>1500/10822</t>
  </si>
  <si>
    <t>1500/10823</t>
  </si>
  <si>
    <t>1300/10824</t>
  </si>
  <si>
    <t>1500/10825</t>
  </si>
  <si>
    <t>1400/10826</t>
  </si>
  <si>
    <t>1500/10827</t>
  </si>
  <si>
    <t>1400/10828</t>
  </si>
  <si>
    <t>1500/10828</t>
  </si>
  <si>
    <t>1400/10829</t>
  </si>
  <si>
    <t>1300/10830</t>
  </si>
  <si>
    <t>1300/10831</t>
  </si>
  <si>
    <t>1000/10832</t>
  </si>
  <si>
    <t>1300/10833</t>
  </si>
  <si>
    <t>1000/10833</t>
  </si>
  <si>
    <t>1500/10833</t>
  </si>
  <si>
    <t>1200/10832</t>
  </si>
  <si>
    <t>1300/10835</t>
  </si>
  <si>
    <t>1500/10835</t>
  </si>
  <si>
    <t>900/10835</t>
  </si>
  <si>
    <t>250/10836</t>
  </si>
  <si>
    <t>250/10837</t>
  </si>
  <si>
    <t xml:space="preserve"> b    </t>
  </si>
  <si>
    <t>1000/10838</t>
  </si>
  <si>
    <t>750/10838</t>
  </si>
  <si>
    <t>1200/10839</t>
  </si>
  <si>
    <t>1300/10840</t>
  </si>
  <si>
    <t>900/10840</t>
  </si>
  <si>
    <t>Khuzaima Adnan</t>
  </si>
  <si>
    <t>Muhammad Adnan Hameed</t>
  </si>
  <si>
    <t>T-Nursery/0718</t>
  </si>
  <si>
    <t>T-Nursery/0721</t>
  </si>
  <si>
    <t>Aug-14-2018</t>
  </si>
  <si>
    <t>0340 2816296</t>
  </si>
  <si>
    <t>0313 2334975</t>
  </si>
  <si>
    <t>3000/10841</t>
  </si>
  <si>
    <t>1500/10841</t>
  </si>
  <si>
    <t>T-Nursery/0629</t>
  </si>
  <si>
    <t>1500/10842</t>
  </si>
  <si>
    <t>1400/10844</t>
  </si>
  <si>
    <t>750/10844</t>
  </si>
  <si>
    <t>1500/10843</t>
  </si>
  <si>
    <t>1500/10845</t>
  </si>
  <si>
    <t>1000/10846</t>
  </si>
  <si>
    <t>1500/10847</t>
  </si>
  <si>
    <t>1000/10847</t>
  </si>
  <si>
    <t>1500/10848</t>
  </si>
  <si>
    <t>1500/10849</t>
  </si>
  <si>
    <t>1500/10850</t>
  </si>
  <si>
    <t>1500/1850</t>
  </si>
  <si>
    <t>1500/10851</t>
  </si>
  <si>
    <t>1500/10852</t>
  </si>
  <si>
    <t>750/10853</t>
  </si>
  <si>
    <t>1500/10854</t>
  </si>
  <si>
    <t>1500/10855</t>
  </si>
  <si>
    <t xml:space="preserve">                          </t>
  </si>
  <si>
    <t>1500/10858</t>
  </si>
  <si>
    <t>1500/10857</t>
  </si>
  <si>
    <t>700/10858</t>
  </si>
  <si>
    <t>1300/10859</t>
  </si>
  <si>
    <t>1400/10860</t>
  </si>
  <si>
    <t>1500/10861</t>
  </si>
  <si>
    <t>1400/10862</t>
  </si>
  <si>
    <t>1500/10863</t>
  </si>
  <si>
    <t>900/10862</t>
  </si>
  <si>
    <t>1500/10864</t>
  </si>
  <si>
    <t>1500/10865</t>
  </si>
  <si>
    <t>1500/10867</t>
  </si>
  <si>
    <t>1500/10866</t>
  </si>
  <si>
    <t>1500/10868</t>
  </si>
  <si>
    <t>1500/10869</t>
  </si>
  <si>
    <t>1500/10870</t>
  </si>
  <si>
    <t>1500/10871</t>
  </si>
  <si>
    <t>1500/10872</t>
  </si>
  <si>
    <t>800/10768</t>
  </si>
  <si>
    <t>800/10872</t>
  </si>
  <si>
    <t>1500/10873</t>
  </si>
  <si>
    <t>250/10874</t>
  </si>
  <si>
    <t>250/10875</t>
  </si>
  <si>
    <t>1300/10876</t>
  </si>
  <si>
    <t>1500/10878</t>
  </si>
  <si>
    <t>1200/10879</t>
  </si>
  <si>
    <t>900/10880</t>
  </si>
  <si>
    <t>1300/10880</t>
  </si>
  <si>
    <t>1300/10877</t>
  </si>
  <si>
    <t>1100/10877</t>
  </si>
  <si>
    <t>750/10877</t>
  </si>
  <si>
    <t>1500/10882</t>
  </si>
  <si>
    <t>1500/10885</t>
  </si>
  <si>
    <t>1500/10883</t>
  </si>
  <si>
    <t>1300/10881</t>
  </si>
  <si>
    <t>1500/10886</t>
  </si>
  <si>
    <t>1400/10884</t>
  </si>
  <si>
    <t>750/10885</t>
  </si>
  <si>
    <t>1500/10887</t>
  </si>
  <si>
    <t>1400/10887</t>
  </si>
  <si>
    <t>1400/10888</t>
  </si>
  <si>
    <t>1500/10889</t>
  </si>
  <si>
    <t>1500/10890</t>
  </si>
  <si>
    <t>900/10890</t>
  </si>
  <si>
    <t>1500/10891</t>
  </si>
  <si>
    <t>1500/10892</t>
  </si>
  <si>
    <t>Umar Khan</t>
  </si>
  <si>
    <t>Faraz Khan</t>
  </si>
  <si>
    <t>Oct-10-2019</t>
  </si>
  <si>
    <t>0321 2995796</t>
  </si>
  <si>
    <t>T-Nursery/0722</t>
  </si>
  <si>
    <t>4000/10893</t>
  </si>
  <si>
    <t>1500/10893</t>
  </si>
  <si>
    <t>1500/10894</t>
  </si>
  <si>
    <t>1500/10895</t>
  </si>
  <si>
    <t xml:space="preserve">    </t>
  </si>
  <si>
    <t>1500/10896</t>
  </si>
  <si>
    <t>1500/10897</t>
  </si>
  <si>
    <t>1400/10898</t>
  </si>
  <si>
    <t>1400/10899</t>
  </si>
  <si>
    <t>1000/10899</t>
  </si>
  <si>
    <t>1300/10900</t>
  </si>
  <si>
    <t>1500/10901</t>
  </si>
  <si>
    <t>1500/10902</t>
  </si>
  <si>
    <t>250/10903</t>
  </si>
  <si>
    <t>1500/10903</t>
  </si>
  <si>
    <t>1500/10905</t>
  </si>
  <si>
    <t>1200/10905</t>
  </si>
  <si>
    <t>1500/10906</t>
  </si>
  <si>
    <t>1400/10907</t>
  </si>
  <si>
    <t>Shahwaiz Khan</t>
  </si>
  <si>
    <t>Jan-12-2019</t>
  </si>
  <si>
    <t>0333 3774919</t>
  </si>
  <si>
    <t>0312 2166887</t>
  </si>
  <si>
    <t>T-Nursery/0723</t>
  </si>
  <si>
    <t>5000/10908</t>
  </si>
  <si>
    <t>1500/10908</t>
  </si>
  <si>
    <t>1400/10909</t>
  </si>
  <si>
    <t>1300/10910</t>
  </si>
  <si>
    <t>900/10910</t>
  </si>
  <si>
    <t>1300/10911</t>
  </si>
  <si>
    <t>850/10912</t>
  </si>
  <si>
    <t>900/10913</t>
  </si>
  <si>
    <t>Abdul Ahad</t>
  </si>
  <si>
    <t>Muhammad Ahsan Ishaq</t>
  </si>
  <si>
    <t>T-Nursery/0724</t>
  </si>
  <si>
    <t>Dec-21-2018</t>
  </si>
  <si>
    <t>0331 0307794</t>
  </si>
  <si>
    <t>0311 2535802</t>
  </si>
  <si>
    <t>4500/10915</t>
  </si>
  <si>
    <t>1500/10915</t>
  </si>
  <si>
    <t>1500/10916</t>
  </si>
  <si>
    <t>1500/10917</t>
  </si>
  <si>
    <t>1300/10918</t>
  </si>
  <si>
    <t>1400/10918</t>
  </si>
  <si>
    <t>1500/10919</t>
  </si>
  <si>
    <t>1500/10733</t>
  </si>
  <si>
    <t>1500/10920</t>
  </si>
  <si>
    <t>500/10921</t>
  </si>
  <si>
    <t>1000/10922</t>
  </si>
  <si>
    <t>1500/10922</t>
  </si>
  <si>
    <t>1300/10923</t>
  </si>
  <si>
    <t>1000/10923</t>
  </si>
  <si>
    <t>1500/10923</t>
  </si>
  <si>
    <t>900/10923</t>
  </si>
  <si>
    <t>1500/10925</t>
  </si>
  <si>
    <t>1400/10926</t>
  </si>
  <si>
    <t>1000/10926</t>
  </si>
  <si>
    <t>T-Nursery/0725</t>
  </si>
  <si>
    <t>3000/10927</t>
  </si>
  <si>
    <t>1400/10927</t>
  </si>
  <si>
    <t>750/10928</t>
  </si>
  <si>
    <t>1400/10930</t>
  </si>
  <si>
    <t>1500/10931</t>
  </si>
  <si>
    <t>1000/10931</t>
  </si>
  <si>
    <t>1000/10932</t>
  </si>
  <si>
    <t>1000/10933</t>
  </si>
  <si>
    <t>750/10933</t>
  </si>
  <si>
    <t>1400/10929</t>
  </si>
  <si>
    <t>1500/10929</t>
  </si>
  <si>
    <t>1500/10933</t>
  </si>
  <si>
    <t>800/10934</t>
  </si>
  <si>
    <t>1400/10935</t>
  </si>
  <si>
    <t>1200/10936</t>
  </si>
  <si>
    <t>1500/10938</t>
  </si>
  <si>
    <t>650/10941</t>
  </si>
  <si>
    <t>1300/10940</t>
  </si>
  <si>
    <t>900/10940</t>
  </si>
  <si>
    <t>700/10941</t>
  </si>
  <si>
    <t>1500/10941</t>
  </si>
  <si>
    <t>1400/10943</t>
  </si>
  <si>
    <t>1500/10944</t>
  </si>
  <si>
    <t>1500/10945</t>
  </si>
  <si>
    <t>1500/10946</t>
  </si>
  <si>
    <t>1500/10947</t>
  </si>
  <si>
    <t>1500/10948</t>
  </si>
  <si>
    <t>1000/10948</t>
  </si>
  <si>
    <t>1300/10949</t>
  </si>
  <si>
    <t>700/10713</t>
  </si>
  <si>
    <t>700/10949</t>
  </si>
  <si>
    <t>1500/10951</t>
  </si>
  <si>
    <t>1500/10952</t>
  </si>
  <si>
    <t>Fatima Noor</t>
  </si>
  <si>
    <t>Jan-01-2020</t>
  </si>
  <si>
    <t>0332 3481727</t>
  </si>
  <si>
    <t>1300/10953</t>
  </si>
  <si>
    <t>1500/10954</t>
  </si>
  <si>
    <t>1400/10955</t>
  </si>
  <si>
    <t>750/10955</t>
  </si>
  <si>
    <t>June-21-2004</t>
  </si>
  <si>
    <t>Maryam Anis</t>
  </si>
  <si>
    <t>Hasnain Ahmed</t>
  </si>
  <si>
    <t>Raess Ahmed</t>
  </si>
  <si>
    <t>T-Nursery/0727</t>
  </si>
  <si>
    <t>Dec-05-2018</t>
  </si>
  <si>
    <t>0311 1762386</t>
  </si>
  <si>
    <t>1400/10957</t>
  </si>
  <si>
    <t>1500/10956</t>
  </si>
  <si>
    <t>1500/10958</t>
  </si>
  <si>
    <t>1500/10959</t>
  </si>
  <si>
    <t>1200/10960</t>
  </si>
  <si>
    <t>T-Nursery/0729</t>
  </si>
  <si>
    <t>T-Nursery/0728</t>
  </si>
  <si>
    <t>Apr-27-2019</t>
  </si>
  <si>
    <t>0345 3184326</t>
  </si>
  <si>
    <t>3000/10961</t>
  </si>
  <si>
    <t>1400/10961</t>
  </si>
  <si>
    <t>1400/10962</t>
  </si>
  <si>
    <t>1500/10963</t>
  </si>
  <si>
    <t>1200/10965</t>
  </si>
  <si>
    <t>1000/10964</t>
  </si>
  <si>
    <t>1500/10966</t>
  </si>
  <si>
    <t>1400/10967</t>
  </si>
  <si>
    <t>900/10967</t>
  </si>
  <si>
    <t>1500/10968</t>
  </si>
  <si>
    <t>1500/10969</t>
  </si>
  <si>
    <t>1500/10973</t>
  </si>
  <si>
    <t>1500/10970</t>
  </si>
  <si>
    <t>1500/10971</t>
  </si>
  <si>
    <t>1400/10972</t>
  </si>
  <si>
    <t>1400/10974</t>
  </si>
  <si>
    <t>1400/10975</t>
  </si>
  <si>
    <t>1300/10976</t>
  </si>
  <si>
    <t>1300/10977</t>
  </si>
  <si>
    <t>1500/10978</t>
  </si>
  <si>
    <t>1500/10979</t>
  </si>
  <si>
    <t>1500/10980</t>
  </si>
  <si>
    <t>750/10980</t>
  </si>
  <si>
    <t>Amna Khan</t>
  </si>
  <si>
    <t>Shaheryar Ali Khan</t>
  </si>
  <si>
    <t>Muhammad Shahzain Ali Khan</t>
  </si>
  <si>
    <t>May-01-2020</t>
  </si>
  <si>
    <t>Apr-17-2020</t>
  </si>
  <si>
    <t>0341 2346642</t>
  </si>
  <si>
    <t>0331 3932362</t>
  </si>
  <si>
    <t>5000/10981</t>
  </si>
  <si>
    <t>1500/10981</t>
  </si>
  <si>
    <t>T-Nursery/0731</t>
  </si>
  <si>
    <t>T-Nursery/0732</t>
  </si>
  <si>
    <t>1500/10982</t>
  </si>
  <si>
    <t>1100/10983</t>
  </si>
  <si>
    <t>1500/10984</t>
  </si>
  <si>
    <t>1400/10985</t>
  </si>
  <si>
    <t>1000/10986</t>
  </si>
  <si>
    <t>1400/10986</t>
  </si>
  <si>
    <t>1500/10987</t>
  </si>
  <si>
    <t>700/10988</t>
  </si>
  <si>
    <t>1500/10989</t>
  </si>
  <si>
    <t>1500/10990</t>
  </si>
  <si>
    <t>1300/10702</t>
  </si>
  <si>
    <t>1300/10991</t>
  </si>
  <si>
    <t>1400/10992</t>
  </si>
  <si>
    <t>1000/10993</t>
  </si>
  <si>
    <t>1300/10995</t>
  </si>
  <si>
    <t>1500/10997</t>
  </si>
  <si>
    <t>1500/10998</t>
  </si>
  <si>
    <t>1500/11000</t>
  </si>
  <si>
    <t>1500/1100</t>
  </si>
  <si>
    <t>1500/10999</t>
  </si>
  <si>
    <t>1400/11001</t>
  </si>
  <si>
    <t>1500/11001</t>
  </si>
  <si>
    <t>1500/11002</t>
  </si>
  <si>
    <t>600/11003</t>
  </si>
  <si>
    <t>650/11003</t>
  </si>
  <si>
    <t>1500/11004</t>
  </si>
  <si>
    <t>1400/11005</t>
  </si>
  <si>
    <t>1500/11006</t>
  </si>
  <si>
    <t>1500/11007</t>
  </si>
  <si>
    <t>800/10738</t>
  </si>
  <si>
    <t>800/11007</t>
  </si>
  <si>
    <t>500+1000/11008</t>
  </si>
  <si>
    <t>1400/11009</t>
  </si>
  <si>
    <t>1500/11010</t>
  </si>
  <si>
    <t>500/11011</t>
  </si>
  <si>
    <t>1500/11012</t>
  </si>
  <si>
    <t>800/11012</t>
  </si>
  <si>
    <t>1400/11013</t>
  </si>
  <si>
    <t>1500/11014</t>
  </si>
  <si>
    <t>750/11014</t>
  </si>
  <si>
    <t>1500/11015</t>
  </si>
  <si>
    <t>1500/11018</t>
  </si>
  <si>
    <t>1400/11017</t>
  </si>
  <si>
    <t>1500/11019</t>
  </si>
  <si>
    <t>1400/11020</t>
  </si>
  <si>
    <t>250/11021</t>
  </si>
  <si>
    <t>900/11022</t>
  </si>
  <si>
    <t>1500/11022</t>
  </si>
  <si>
    <t>1300/11023</t>
  </si>
  <si>
    <t>1300/11022</t>
  </si>
  <si>
    <t>1500/11024</t>
  </si>
  <si>
    <t>1500/11025</t>
  </si>
  <si>
    <t>1300/11026</t>
  </si>
  <si>
    <t>1200/11026</t>
  </si>
  <si>
    <t>1500/11028</t>
  </si>
  <si>
    <t>1400/11028</t>
  </si>
  <si>
    <t>1500/11029</t>
  </si>
  <si>
    <t>1500/11031</t>
  </si>
  <si>
    <t>1300/11032</t>
  </si>
  <si>
    <t>800/11032</t>
  </si>
  <si>
    <t>1400/11032</t>
  </si>
  <si>
    <t>3000/11033</t>
  </si>
  <si>
    <t>900/11032</t>
  </si>
  <si>
    <t>Jul-20-2019</t>
  </si>
  <si>
    <t>1500/11035</t>
  </si>
  <si>
    <t>1500/11036</t>
  </si>
  <si>
    <t>800/11036</t>
  </si>
  <si>
    <t>1500/11037</t>
  </si>
  <si>
    <t>500/11038</t>
  </si>
  <si>
    <t>1500/11039</t>
  </si>
  <si>
    <t>1400/11040</t>
  </si>
  <si>
    <t>1000/11041</t>
  </si>
  <si>
    <t>1400/11041</t>
  </si>
  <si>
    <t>800/11041</t>
  </si>
  <si>
    <t>1500/11042</t>
  </si>
  <si>
    <t>1300/11044</t>
  </si>
  <si>
    <t>1500/11045</t>
  </si>
  <si>
    <t>1500/11046</t>
  </si>
  <si>
    <t>1400/11046</t>
  </si>
  <si>
    <t>1400/11047</t>
  </si>
  <si>
    <t>1500/11048</t>
  </si>
  <si>
    <t>1500/11049</t>
  </si>
  <si>
    <t>1500/11050</t>
  </si>
  <si>
    <t>1500/11052</t>
  </si>
  <si>
    <t>1300/11051</t>
  </si>
  <si>
    <t>1500/11053</t>
  </si>
  <si>
    <t>1500/11054</t>
  </si>
  <si>
    <t>1500/11055</t>
  </si>
  <si>
    <t>1300/11056</t>
  </si>
  <si>
    <t>1000/11056</t>
  </si>
  <si>
    <t>700/11057</t>
  </si>
  <si>
    <t>1500/11058</t>
  </si>
  <si>
    <t>1500/11061</t>
  </si>
  <si>
    <t>1500/11060</t>
  </si>
  <si>
    <t>1500/11059</t>
  </si>
  <si>
    <t>250/11062</t>
  </si>
  <si>
    <t>1400/11063</t>
  </si>
  <si>
    <t>1500/11064</t>
  </si>
  <si>
    <t>1500/11065</t>
  </si>
  <si>
    <t>1400/11066</t>
  </si>
  <si>
    <t>1500/11069</t>
  </si>
  <si>
    <t>1500/11070</t>
  </si>
  <si>
    <t>1500/11071</t>
  </si>
  <si>
    <t>1100/11072</t>
  </si>
  <si>
    <t>1400/11074</t>
  </si>
  <si>
    <t>1500/11076</t>
  </si>
  <si>
    <t>1400/11078</t>
  </si>
  <si>
    <t xml:space="preserve">Hamzah </t>
  </si>
  <si>
    <t>T-IX/0732</t>
  </si>
  <si>
    <t>Sep-22-2007</t>
  </si>
  <si>
    <t>0312 2042441</t>
  </si>
  <si>
    <t>1400/11079</t>
  </si>
  <si>
    <t>1200/11079</t>
  </si>
  <si>
    <t>500/11081</t>
  </si>
  <si>
    <t>1500/11082</t>
  </si>
  <si>
    <t>1500/11083</t>
  </si>
  <si>
    <t>550/11084</t>
  </si>
  <si>
    <t>1500/11086</t>
  </si>
  <si>
    <t>1500/11087</t>
  </si>
  <si>
    <t>1200/11088</t>
  </si>
  <si>
    <t>1400/11089</t>
  </si>
  <si>
    <t>1100/11090</t>
  </si>
  <si>
    <t>1400/11091</t>
  </si>
  <si>
    <t>1400/11092</t>
  </si>
  <si>
    <t>1500/11093</t>
  </si>
  <si>
    <t>1500/11080</t>
  </si>
  <si>
    <t>1400/11094</t>
  </si>
  <si>
    <t>1300/11094</t>
  </si>
  <si>
    <t>550/11096</t>
  </si>
  <si>
    <t>1500/11096</t>
  </si>
  <si>
    <t>1500/11099</t>
  </si>
  <si>
    <t>1500/11097</t>
  </si>
  <si>
    <t>1500/10939</t>
  </si>
  <si>
    <t>1500/11100</t>
  </si>
  <si>
    <t>1000/11102</t>
  </si>
  <si>
    <t>1000/11103</t>
  </si>
  <si>
    <t>1500/11098</t>
  </si>
  <si>
    <t>1300/11104</t>
  </si>
  <si>
    <t>1000/11104</t>
  </si>
  <si>
    <t>1500/11105</t>
  </si>
  <si>
    <t>1500/11106</t>
  </si>
  <si>
    <t>1500/11107</t>
  </si>
  <si>
    <t>1500/11109</t>
  </si>
  <si>
    <t>1000/11108</t>
  </si>
  <si>
    <t>1400/11110</t>
  </si>
  <si>
    <t>1300/11111</t>
  </si>
  <si>
    <t>1400/11112</t>
  </si>
  <si>
    <t>1500/11113</t>
  </si>
  <si>
    <t>1000/11114</t>
  </si>
  <si>
    <t>1500/11115</t>
  </si>
  <si>
    <t>900/11115</t>
  </si>
  <si>
    <t>1300/11116</t>
  </si>
  <si>
    <t>1400/11117</t>
  </si>
  <si>
    <t>1500/11118</t>
  </si>
  <si>
    <t>1400/11119</t>
  </si>
  <si>
    <t>1300/11119</t>
  </si>
  <si>
    <t>1200/11119</t>
  </si>
  <si>
    <t>1400/11120</t>
  </si>
  <si>
    <t>1000/11120</t>
  </si>
  <si>
    <t>1500/11077</t>
  </si>
  <si>
    <t>1500/11121</t>
  </si>
  <si>
    <t>1500/11122</t>
  </si>
  <si>
    <t>1300/11123</t>
  </si>
  <si>
    <t>1400/11124</t>
  </si>
  <si>
    <t>1500/11125</t>
  </si>
  <si>
    <t>1500/11127</t>
  </si>
  <si>
    <t>1300/11128</t>
  </si>
  <si>
    <t>900/11128</t>
  </si>
  <si>
    <t>1500/11130</t>
  </si>
  <si>
    <t xml:space="preserve">Syeda Eman </t>
  </si>
  <si>
    <t xml:space="preserve">Syed Usman Ul Hasan </t>
  </si>
  <si>
    <t>Syed Azan Ul Hasan</t>
  </si>
  <si>
    <t>T-Nursery/0734</t>
  </si>
  <si>
    <t>May-12-2018</t>
  </si>
  <si>
    <t>Jul-15-2019</t>
  </si>
  <si>
    <t>0313 2015480</t>
  </si>
  <si>
    <t>0313 2310290</t>
  </si>
  <si>
    <t>3500/11129</t>
  </si>
  <si>
    <t>1500/11129</t>
  </si>
  <si>
    <t>1500/11131</t>
  </si>
  <si>
    <t>1000/11131</t>
  </si>
  <si>
    <t>500/11132</t>
  </si>
  <si>
    <t>750/11133</t>
  </si>
  <si>
    <t>1500/11134</t>
  </si>
  <si>
    <t>1500/11135</t>
  </si>
  <si>
    <t>1500/10937</t>
  </si>
  <si>
    <t>1400/11136</t>
  </si>
  <si>
    <t>1300/11137</t>
  </si>
  <si>
    <t>1200/11137</t>
  </si>
  <si>
    <t>1500/11138</t>
  </si>
  <si>
    <t>1500/11139</t>
  </si>
  <si>
    <t>1000/11140</t>
  </si>
  <si>
    <t>1500/11140</t>
  </si>
  <si>
    <t>1500/11141</t>
  </si>
  <si>
    <t>1500/11142</t>
  </si>
  <si>
    <t>1500/11143</t>
  </si>
  <si>
    <t>1500/11144</t>
  </si>
  <si>
    <t>1100/11145</t>
  </si>
  <si>
    <t>1400/11146</t>
  </si>
  <si>
    <t>1500/11147</t>
  </si>
  <si>
    <t>1500/11148</t>
  </si>
  <si>
    <t>250/11149</t>
  </si>
  <si>
    <t>900/11150</t>
  </si>
  <si>
    <t>Faleesha Riaz</t>
  </si>
  <si>
    <t>1500/11151</t>
  </si>
  <si>
    <t>550/11152</t>
  </si>
  <si>
    <t>1400/11153</t>
  </si>
  <si>
    <t>750/11153</t>
  </si>
  <si>
    <t>1200/11154</t>
  </si>
  <si>
    <t>1400/11155</t>
  </si>
  <si>
    <t>1500/11156</t>
  </si>
  <si>
    <t>1500/11158</t>
  </si>
  <si>
    <t>1500/11157</t>
  </si>
  <si>
    <t>1000/11159</t>
  </si>
  <si>
    <t>1500/11160</t>
  </si>
  <si>
    <t>1500/11161</t>
  </si>
  <si>
    <t>800/11161</t>
  </si>
  <si>
    <t>1400/11162</t>
  </si>
  <si>
    <t>1400/11163</t>
  </si>
  <si>
    <t>1500/11164</t>
  </si>
  <si>
    <t>1500/11165</t>
  </si>
  <si>
    <t>1500/11166</t>
  </si>
  <si>
    <t>1400/11168</t>
  </si>
  <si>
    <t>1500/11167</t>
  </si>
  <si>
    <t>1400/11171</t>
  </si>
  <si>
    <t>1400/11170</t>
  </si>
  <si>
    <t>1500/11172</t>
  </si>
  <si>
    <t>1400/11173</t>
  </si>
  <si>
    <t>1500/11174</t>
  </si>
  <si>
    <t>1500/11175</t>
  </si>
  <si>
    <t>1400/11176</t>
  </si>
  <si>
    <t>1500/11177</t>
  </si>
  <si>
    <t>1400/11178</t>
  </si>
  <si>
    <t>1500/11179</t>
  </si>
  <si>
    <t>700/11179</t>
  </si>
  <si>
    <t>1500/11181</t>
  </si>
  <si>
    <t>1500/10914</t>
  </si>
  <si>
    <t>1500/11180</t>
  </si>
  <si>
    <t>1300/11183</t>
  </si>
  <si>
    <t>1500/11184</t>
  </si>
  <si>
    <t>1500/11185</t>
  </si>
  <si>
    <t>1300/11187</t>
  </si>
  <si>
    <t>1000/11187</t>
  </si>
  <si>
    <t>1300/11186</t>
  </si>
  <si>
    <t>1400/11188</t>
  </si>
  <si>
    <t>1000/11188</t>
  </si>
  <si>
    <t>1400/11189</t>
  </si>
  <si>
    <t>1200/11190</t>
  </si>
  <si>
    <t>1300/11190</t>
  </si>
  <si>
    <t>1400/11192</t>
  </si>
  <si>
    <t>900/11192</t>
  </si>
  <si>
    <t>1400/11193</t>
  </si>
  <si>
    <t>Muhammad Aaraiz</t>
  </si>
  <si>
    <t>1000/11193</t>
  </si>
  <si>
    <t>1500/11194</t>
  </si>
  <si>
    <t>1200/11194</t>
  </si>
  <si>
    <t>1500/10950</t>
  </si>
  <si>
    <t>1500/11196</t>
  </si>
  <si>
    <t>800/11198</t>
  </si>
  <si>
    <t>1500/11198</t>
  </si>
  <si>
    <t>1000/11199</t>
  </si>
  <si>
    <t>500/11200</t>
  </si>
  <si>
    <t>1500/11201</t>
  </si>
  <si>
    <t>1500/11202</t>
  </si>
  <si>
    <t>1500/11203</t>
  </si>
  <si>
    <t>1000/11203</t>
  </si>
  <si>
    <t>1300/11204</t>
  </si>
  <si>
    <t>1500/11204</t>
  </si>
  <si>
    <t>900/11204</t>
  </si>
  <si>
    <t>1500/11205</t>
  </si>
  <si>
    <t>1300/11206</t>
  </si>
  <si>
    <t>1500/11207</t>
  </si>
  <si>
    <t>1400/11210</t>
  </si>
  <si>
    <t>1400/11209</t>
  </si>
  <si>
    <t>1500/11213</t>
  </si>
  <si>
    <t>1500/11212</t>
  </si>
  <si>
    <t>1500/11211</t>
  </si>
  <si>
    <t>1500/11208</t>
  </si>
  <si>
    <t>1400/11214</t>
  </si>
  <si>
    <t>1200/11216</t>
  </si>
  <si>
    <t>1500/11215</t>
  </si>
  <si>
    <t>1500/11217</t>
  </si>
  <si>
    <t>1500/11218</t>
  </si>
  <si>
    <t>1500/11219</t>
  </si>
  <si>
    <t>750/11219</t>
  </si>
  <si>
    <t>1200/11220</t>
  </si>
  <si>
    <t>1500/11221</t>
  </si>
  <si>
    <t>1500/11222</t>
  </si>
  <si>
    <t>1500/11223</t>
  </si>
  <si>
    <t>1500/11224</t>
  </si>
  <si>
    <t>1400/11224</t>
  </si>
  <si>
    <t>1500/11225</t>
  </si>
  <si>
    <t>1500/11226</t>
  </si>
  <si>
    <t>1500/11227</t>
  </si>
  <si>
    <t>750/11227</t>
  </si>
  <si>
    <t>1300/11228</t>
  </si>
  <si>
    <t>1400/11229</t>
  </si>
  <si>
    <t>800/11229</t>
  </si>
  <si>
    <t>1300/11230</t>
  </si>
  <si>
    <t>1500/11231</t>
  </si>
  <si>
    <t>1300/11234</t>
  </si>
  <si>
    <t>800/11231</t>
  </si>
  <si>
    <t>1400/11233</t>
  </si>
  <si>
    <t>1500/10996</t>
  </si>
  <si>
    <t>1500/11235</t>
  </si>
  <si>
    <t>1500/11236</t>
  </si>
  <si>
    <t>1500/11238</t>
  </si>
  <si>
    <t>1500/11237</t>
  </si>
  <si>
    <t>Aug-02-2006</t>
  </si>
  <si>
    <t>1500/11240</t>
  </si>
  <si>
    <t>1400/11241</t>
  </si>
  <si>
    <t>800/11241</t>
  </si>
  <si>
    <t>1500/11242</t>
  </si>
  <si>
    <t>1500/11243</t>
  </si>
  <si>
    <t>1500/11244</t>
  </si>
  <si>
    <t>1500/11103</t>
  </si>
  <si>
    <t>1500/11245</t>
  </si>
  <si>
    <t>1500/11246</t>
  </si>
  <si>
    <t>1500/11247</t>
  </si>
  <si>
    <t>1300/11248</t>
  </si>
  <si>
    <t>1200/11248</t>
  </si>
  <si>
    <t>1500/11249</t>
  </si>
  <si>
    <t>1500/11250</t>
  </si>
  <si>
    <t>1400/11251</t>
  </si>
  <si>
    <t>700/11252</t>
  </si>
  <si>
    <t>700/10715</t>
  </si>
  <si>
    <t>700/11253</t>
  </si>
  <si>
    <t>1500/11254</t>
  </si>
  <si>
    <t>1500/11255</t>
  </si>
  <si>
    <t xml:space="preserve"> 1500/11256</t>
  </si>
  <si>
    <t>1500/11256</t>
  </si>
  <si>
    <t>1500/11257</t>
  </si>
  <si>
    <t>1500/11258</t>
  </si>
  <si>
    <t>1500/11259</t>
  </si>
  <si>
    <t>250/11260</t>
  </si>
  <si>
    <t>700/11261</t>
  </si>
  <si>
    <t>1500/11262</t>
  </si>
  <si>
    <t>1500/11182</t>
  </si>
  <si>
    <t>1500/10776</t>
  </si>
  <si>
    <t>1500/11195</t>
  </si>
  <si>
    <t>1000/11263</t>
  </si>
  <si>
    <t>1300/11264</t>
  </si>
  <si>
    <t>1500/11266</t>
  </si>
  <si>
    <t>1000/11267</t>
  </si>
  <si>
    <t>1500/11265</t>
  </si>
  <si>
    <t>1400/11268</t>
  </si>
  <si>
    <t>900/11268</t>
  </si>
  <si>
    <t>1400/11269</t>
  </si>
  <si>
    <t>1000/11269</t>
  </si>
  <si>
    <t>1400/11270</t>
  </si>
  <si>
    <t>1500/11271</t>
  </si>
  <si>
    <t>1500/11273</t>
  </si>
  <si>
    <t>1300/11273</t>
  </si>
  <si>
    <t>1100/11273</t>
  </si>
  <si>
    <t>1500/11274</t>
  </si>
  <si>
    <t>1400/11276</t>
  </si>
  <si>
    <t>1500/11275</t>
  </si>
  <si>
    <t>1500/11277</t>
  </si>
  <si>
    <t>1400/11278</t>
  </si>
  <si>
    <t>1500/11279</t>
  </si>
  <si>
    <t>1500/11280</t>
  </si>
  <si>
    <t>1300/11281</t>
  </si>
  <si>
    <t>900/11281</t>
  </si>
  <si>
    <t>1500/11282</t>
  </si>
  <si>
    <t>1500/11283</t>
  </si>
  <si>
    <t>1400/11284</t>
  </si>
  <si>
    <t>1300/11285</t>
  </si>
  <si>
    <t>1200/11285</t>
  </si>
  <si>
    <t>900/11286</t>
  </si>
  <si>
    <t>1500/11288</t>
  </si>
  <si>
    <t>1500/11289</t>
  </si>
  <si>
    <t>1500/11290</t>
  </si>
  <si>
    <t>1000/11291</t>
  </si>
  <si>
    <t>1500/11292</t>
  </si>
  <si>
    <t>1500/11293</t>
  </si>
  <si>
    <t>1500/11294</t>
  </si>
  <si>
    <t>1500/11295</t>
  </si>
  <si>
    <t>1400/11296</t>
  </si>
  <si>
    <t>1500/11297</t>
  </si>
  <si>
    <t>1500/11299</t>
  </si>
  <si>
    <t>1500/11298</t>
  </si>
  <si>
    <t>1500/11300</t>
  </si>
  <si>
    <t>1000/11301</t>
  </si>
  <si>
    <t>750/11031</t>
  </si>
  <si>
    <t>1300/11126</t>
  </si>
  <si>
    <t>1300/11302</t>
  </si>
  <si>
    <t>1500/11303</t>
  </si>
  <si>
    <t>T-Prep-I/0733</t>
  </si>
  <si>
    <t>1500/11304</t>
  </si>
  <si>
    <t>800/11305</t>
  </si>
  <si>
    <t>1500/11306</t>
  </si>
  <si>
    <t>700/11306</t>
  </si>
  <si>
    <t>1300/11307</t>
  </si>
  <si>
    <t>1000/11307</t>
  </si>
  <si>
    <t xml:space="preserve">Rs.(In words): </t>
  </si>
  <si>
    <r>
      <t>Rs.(In words):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</si>
  <si>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Monthly Fee </t>
  </si>
  <si>
    <t>Name:  __________________________</t>
  </si>
  <si>
    <t>Name: ________________________</t>
  </si>
  <si>
    <t>Class:___________</t>
  </si>
  <si>
    <t>Class: _____________</t>
  </si>
  <si>
    <t>1500/11308</t>
  </si>
  <si>
    <t>1300/11309</t>
  </si>
  <si>
    <t>1400/11310</t>
  </si>
  <si>
    <t>1200/11310</t>
  </si>
  <si>
    <t>1400/11312</t>
  </si>
  <si>
    <t>1000/11312</t>
  </si>
  <si>
    <t>1400/11313</t>
  </si>
  <si>
    <t>1500/11314</t>
  </si>
  <si>
    <t>750/11314</t>
  </si>
  <si>
    <t>850/11315</t>
  </si>
  <si>
    <t>1500/11316</t>
  </si>
  <si>
    <t>1500/11317</t>
  </si>
  <si>
    <t>1500/11318</t>
  </si>
  <si>
    <t>1500/11319</t>
  </si>
  <si>
    <t>1500/11320</t>
  </si>
  <si>
    <t>1500/11321</t>
  </si>
  <si>
    <t>1500/11322</t>
  </si>
  <si>
    <t>1400/11016</t>
  </si>
  <si>
    <t>1400/11323</t>
  </si>
  <si>
    <t>1500/11324</t>
  </si>
  <si>
    <t>1500/11325</t>
  </si>
  <si>
    <t>1000/11325</t>
  </si>
  <si>
    <t>1400/11326</t>
  </si>
  <si>
    <t>900/11326</t>
  </si>
  <si>
    <t>1400/11327</t>
  </si>
  <si>
    <t>1500/11328</t>
  </si>
  <si>
    <t>1300/11329</t>
  </si>
  <si>
    <t>1500/11330</t>
  </si>
  <si>
    <t>900/11330</t>
  </si>
  <si>
    <t>1500/11331</t>
  </si>
  <si>
    <t>1500/11332</t>
  </si>
  <si>
    <t>1500/11333</t>
  </si>
  <si>
    <t>1500/11334</t>
  </si>
  <si>
    <t>750/11334</t>
  </si>
  <si>
    <t>1400/11336</t>
  </si>
  <si>
    <t>1400/11335</t>
  </si>
  <si>
    <t>1500/11337</t>
  </si>
  <si>
    <t>1400/11338</t>
  </si>
  <si>
    <t>1000/11338</t>
  </si>
  <si>
    <t>1200/11339</t>
  </si>
  <si>
    <t>1100/11342</t>
  </si>
  <si>
    <t>1500/11340</t>
  </si>
  <si>
    <t>1400/11340</t>
  </si>
  <si>
    <t>1300/11341</t>
  </si>
  <si>
    <t>1500/11360</t>
  </si>
  <si>
    <t>1500/11361</t>
  </si>
  <si>
    <t>1500/11362</t>
  </si>
  <si>
    <t>1300/11363</t>
  </si>
  <si>
    <t>1500/11343</t>
  </si>
  <si>
    <t>900/11343</t>
  </si>
  <si>
    <t>1500/11344</t>
  </si>
  <si>
    <t>1500/11345</t>
  </si>
  <si>
    <t>1500/11346</t>
  </si>
  <si>
    <t>1500/11347</t>
  </si>
  <si>
    <t>1400/11348</t>
  </si>
  <si>
    <t>1400/11349</t>
  </si>
  <si>
    <t>1300/11350</t>
  </si>
  <si>
    <t>1100/11350</t>
  </si>
  <si>
    <t>750/11350</t>
  </si>
  <si>
    <t>1500/11351</t>
  </si>
  <si>
    <t>1500/11352</t>
  </si>
  <si>
    <t>1000/11353</t>
  </si>
  <si>
    <t>1500/11354</t>
  </si>
  <si>
    <t>1500/11355</t>
  </si>
  <si>
    <t>1400/11357</t>
  </si>
  <si>
    <t>1500/11358</t>
  </si>
  <si>
    <t>1400/11359</t>
  </si>
  <si>
    <t>1500/11365</t>
  </si>
  <si>
    <t>1500/11364</t>
  </si>
  <si>
    <t>1300/11366</t>
  </si>
  <si>
    <t>1200/11366</t>
  </si>
  <si>
    <t>1400/11367</t>
  </si>
  <si>
    <t>1500/11368</t>
  </si>
  <si>
    <t>1100/11369</t>
  </si>
  <si>
    <t>750/11370</t>
  </si>
  <si>
    <t>1300/11371</t>
  </si>
  <si>
    <t>1400/11371</t>
  </si>
  <si>
    <t>1100/11372</t>
  </si>
  <si>
    <t>1500/11373</t>
  </si>
  <si>
    <t>1500/11376</t>
  </si>
  <si>
    <t>1500/11375</t>
  </si>
  <si>
    <t>1400/11374</t>
  </si>
  <si>
    <t>550/11377</t>
  </si>
  <si>
    <t>1300/11378</t>
  </si>
  <si>
    <t>1500/11379</t>
  </si>
  <si>
    <t>1500/11380</t>
  </si>
  <si>
    <t>1500/11381</t>
  </si>
  <si>
    <t>500/11223+1000/11381</t>
  </si>
  <si>
    <t>1500/11382</t>
  </si>
  <si>
    <t>1500/11383</t>
  </si>
  <si>
    <t>1500/11384</t>
  </si>
  <si>
    <t>1500/11385</t>
  </si>
  <si>
    <t>1500/11389</t>
  </si>
  <si>
    <t>1500/11386</t>
  </si>
  <si>
    <t>1400/11387</t>
  </si>
  <si>
    <t>1500/11388</t>
  </si>
  <si>
    <t>1200/11390</t>
  </si>
  <si>
    <t>1200/11391</t>
  </si>
  <si>
    <t>1500/11391</t>
  </si>
  <si>
    <t>1500/11392</t>
  </si>
  <si>
    <t>1200/11393</t>
  </si>
  <si>
    <t>1300/11393</t>
  </si>
  <si>
    <t>1400/11393</t>
  </si>
  <si>
    <t>1400/11394</t>
  </si>
  <si>
    <t>1400/11395</t>
  </si>
  <si>
    <t>1400/11396</t>
  </si>
  <si>
    <t>1400/11397</t>
  </si>
  <si>
    <t>1500/11398</t>
  </si>
  <si>
    <t>1400/11399</t>
  </si>
  <si>
    <t>1500/11400</t>
  </si>
  <si>
    <t>1500/11401</t>
  </si>
  <si>
    <t>1500/11402</t>
  </si>
  <si>
    <t>1500/11403</t>
  </si>
  <si>
    <t>1500/11404</t>
  </si>
  <si>
    <t>1400/11405</t>
  </si>
  <si>
    <t>1000/11405</t>
  </si>
  <si>
    <t>1400/11406</t>
  </si>
  <si>
    <t>1500/11407</t>
  </si>
  <si>
    <t>1500/11408</t>
  </si>
  <si>
    <t>1400/110408</t>
  </si>
  <si>
    <t>250/11409</t>
  </si>
  <si>
    <t>1500/11410</t>
  </si>
  <si>
    <t>1500/11411</t>
  </si>
  <si>
    <t>1300/11412</t>
  </si>
  <si>
    <t>1500/11413</t>
  </si>
  <si>
    <t>1500/11415</t>
  </si>
  <si>
    <t>1300/11416</t>
  </si>
  <si>
    <t>1000/11416</t>
  </si>
  <si>
    <t>1500/11417</t>
  </si>
  <si>
    <t>1000/11418</t>
  </si>
  <si>
    <t>1300/11418</t>
  </si>
  <si>
    <t>1500/11419</t>
  </si>
  <si>
    <t>1200/11419</t>
  </si>
  <si>
    <t>250/11420</t>
  </si>
  <si>
    <t>1500/11421</t>
  </si>
  <si>
    <t>1300/11422</t>
  </si>
  <si>
    <t>1500/11423</t>
  </si>
  <si>
    <t>1400/11423</t>
  </si>
  <si>
    <t>1500/11424</t>
  </si>
  <si>
    <t>750/111425</t>
  </si>
  <si>
    <t>750/11425</t>
  </si>
  <si>
    <t>1400/11426</t>
  </si>
  <si>
    <t>1400/11427</t>
  </si>
  <si>
    <t>1000/11427</t>
  </si>
  <si>
    <t>1300/11428</t>
  </si>
  <si>
    <t>1500/11429</t>
  </si>
  <si>
    <t>1400/11430</t>
  </si>
  <si>
    <t>1300/11431</t>
  </si>
  <si>
    <t>1500/11432</t>
  </si>
  <si>
    <t>1500/11433</t>
  </si>
  <si>
    <t>1200/11434</t>
  </si>
  <si>
    <t>1500/11435</t>
  </si>
  <si>
    <t>800/11435</t>
  </si>
  <si>
    <t>1500/11436</t>
  </si>
  <si>
    <t>1300/11436</t>
  </si>
  <si>
    <t>1500/11437</t>
  </si>
  <si>
    <t>1200/11438</t>
  </si>
  <si>
    <t>1500/11439</t>
  </si>
  <si>
    <t>1500/11440</t>
  </si>
  <si>
    <t>1500/11442</t>
  </si>
  <si>
    <t>1400/11442</t>
  </si>
  <si>
    <t>1300/11442</t>
  </si>
  <si>
    <t>900/11442</t>
  </si>
  <si>
    <t>1500/11443</t>
  </si>
  <si>
    <t>1300/11073</t>
  </si>
  <si>
    <t>1500/11444</t>
  </si>
  <si>
    <t>1400/11444</t>
  </si>
  <si>
    <t>1500/11445</t>
  </si>
  <si>
    <t>1500/11446</t>
  </si>
  <si>
    <t>1500/11447</t>
  </si>
  <si>
    <t>1500/11448</t>
  </si>
  <si>
    <t>1300/11449</t>
  </si>
  <si>
    <t>1500/11450</t>
  </si>
  <si>
    <t>1500/11451</t>
  </si>
  <si>
    <t>1300/11452</t>
  </si>
  <si>
    <t>1500/11453</t>
  </si>
  <si>
    <t>1400/11454</t>
  </si>
  <si>
    <t>1500/11455</t>
  </si>
  <si>
    <t>1500/11456</t>
  </si>
  <si>
    <t>1400/11457</t>
  </si>
  <si>
    <t>1500/11458</t>
  </si>
  <si>
    <t>300/11252+300/11459</t>
  </si>
  <si>
    <t>700/11459</t>
  </si>
  <si>
    <t>1400/11460</t>
  </si>
  <si>
    <t>1000/11460</t>
  </si>
  <si>
    <t>100/11460</t>
  </si>
  <si>
    <t>1000/11461</t>
  </si>
  <si>
    <t>1500/11462</t>
  </si>
  <si>
    <t>1300/11463</t>
  </si>
  <si>
    <t>1400/11464</t>
  </si>
  <si>
    <t>1500/11465</t>
  </si>
  <si>
    <t>1400/11466</t>
  </si>
  <si>
    <t>1500/11467</t>
  </si>
  <si>
    <t>650/11469</t>
  </si>
  <si>
    <t>1500/11471</t>
  </si>
  <si>
    <t>600/11470</t>
  </si>
  <si>
    <t>1500/11473</t>
  </si>
  <si>
    <t>Mahad Arif</t>
  </si>
  <si>
    <t>Muhammad Arif</t>
  </si>
  <si>
    <t>T-III/0736</t>
  </si>
  <si>
    <t>Jan-01-2015</t>
  </si>
  <si>
    <t>0313 0222680</t>
  </si>
  <si>
    <t>0345 3454336</t>
  </si>
  <si>
    <t>3000/11474</t>
  </si>
  <si>
    <t>Ashar Arif</t>
  </si>
  <si>
    <t>T-VIII/0737</t>
  </si>
  <si>
    <t>OCT-03-2012</t>
  </si>
  <si>
    <t>0313 0003681</t>
  </si>
  <si>
    <t>1500/11474</t>
  </si>
  <si>
    <t>1400/11476</t>
  </si>
  <si>
    <t>1500/11475</t>
  </si>
  <si>
    <t>Hoorain</t>
  </si>
  <si>
    <t>T-Nursery/0738</t>
  </si>
  <si>
    <t>0312 1194090</t>
  </si>
  <si>
    <t>4000/11477</t>
  </si>
  <si>
    <t>1500/11477</t>
  </si>
  <si>
    <t>1400/11478</t>
  </si>
  <si>
    <t>800/11478</t>
  </si>
  <si>
    <t>1400/11479</t>
  </si>
  <si>
    <t>900/11481</t>
  </si>
  <si>
    <t>1300/11482</t>
  </si>
  <si>
    <t>900/11482</t>
  </si>
  <si>
    <t>1200/11483</t>
  </si>
  <si>
    <t>1500/11481</t>
  </si>
  <si>
    <t>1400/11484</t>
  </si>
  <si>
    <t>1500/11485</t>
  </si>
  <si>
    <t>1500/11487</t>
  </si>
  <si>
    <t>1500/11486</t>
  </si>
  <si>
    <t>Mohsin Ali</t>
  </si>
  <si>
    <t>T-Nursery/0739</t>
  </si>
  <si>
    <t>Apr-23-2018</t>
  </si>
  <si>
    <t>0311 2357598</t>
  </si>
  <si>
    <t>0316 2381350</t>
  </si>
  <si>
    <t>4500/11488</t>
  </si>
  <si>
    <t>1500/11488</t>
  </si>
  <si>
    <t>T-Nursery/0740</t>
  </si>
  <si>
    <t>0315 2913572</t>
  </si>
  <si>
    <t>0316 8327323</t>
  </si>
  <si>
    <t>5000/11491</t>
  </si>
  <si>
    <t>1500/11491</t>
  </si>
  <si>
    <t>1500/11492</t>
  </si>
  <si>
    <t>700/11492</t>
  </si>
  <si>
    <t>Zainab Khurram</t>
  </si>
  <si>
    <t xml:space="preserve">Khurram </t>
  </si>
  <si>
    <t>May-10-2019</t>
  </si>
  <si>
    <t>1500/11493</t>
  </si>
  <si>
    <t>1400/11496</t>
  </si>
  <si>
    <t>1000/11493</t>
  </si>
  <si>
    <t>1500/11494</t>
  </si>
  <si>
    <t>750/11349</t>
  </si>
  <si>
    <t>750/11497</t>
  </si>
  <si>
    <t>1400/11497</t>
  </si>
  <si>
    <t>1200/11498</t>
  </si>
  <si>
    <t>1300/11499</t>
  </si>
  <si>
    <t>1500/11502</t>
  </si>
  <si>
    <t>750/11502</t>
  </si>
  <si>
    <t>1500/11501</t>
  </si>
  <si>
    <t>1500/11500</t>
  </si>
  <si>
    <t>1400/11503</t>
  </si>
  <si>
    <t>1500/11504</t>
  </si>
  <si>
    <t>750/11505</t>
  </si>
  <si>
    <t>1300/11507</t>
  </si>
  <si>
    <t>1500/11506</t>
  </si>
  <si>
    <t>1400/11508</t>
  </si>
  <si>
    <t>1400/110508</t>
  </si>
  <si>
    <t>1500/11509</t>
  </si>
  <si>
    <t>1500/11510</t>
  </si>
  <si>
    <t>1100/11511</t>
  </si>
  <si>
    <t>1300/11512</t>
  </si>
  <si>
    <t>1000/11513</t>
  </si>
  <si>
    <t>1500/11514</t>
  </si>
  <si>
    <t>1500/11515</t>
  </si>
  <si>
    <t>1400/11516</t>
  </si>
  <si>
    <t>1500/11518</t>
  </si>
  <si>
    <t>1500/11523</t>
  </si>
  <si>
    <t>1500/11524</t>
  </si>
  <si>
    <t>1500/11525</t>
  </si>
  <si>
    <t>1400/11522</t>
  </si>
  <si>
    <t>1500/11520</t>
  </si>
  <si>
    <t>1400/11517</t>
  </si>
  <si>
    <t>1400/11519</t>
  </si>
  <si>
    <t>1500/11521</t>
  </si>
  <si>
    <t>800/11522</t>
  </si>
  <si>
    <t>750/11526</t>
  </si>
  <si>
    <t>1500/11527</t>
  </si>
  <si>
    <t>1500/11528</t>
  </si>
  <si>
    <t>1500/11529</t>
  </si>
  <si>
    <t>1500/11530</t>
  </si>
  <si>
    <t>1500/11532</t>
  </si>
  <si>
    <t>1500/11533</t>
  </si>
  <si>
    <t>800/11534</t>
  </si>
  <si>
    <t>550/11531</t>
  </si>
  <si>
    <t>1500/11537</t>
  </si>
  <si>
    <t>900/11538</t>
  </si>
  <si>
    <t>1400/11538</t>
  </si>
  <si>
    <t>1400/1158</t>
  </si>
  <si>
    <t>900/11535</t>
  </si>
  <si>
    <t>1500/11535</t>
  </si>
  <si>
    <t>1400/11536</t>
  </si>
  <si>
    <t>1500/11540</t>
  </si>
  <si>
    <t>1500/11539</t>
  </si>
  <si>
    <t>1400/11468</t>
  </si>
  <si>
    <t>1500/11541</t>
  </si>
  <si>
    <t>1500/11542</t>
  </si>
  <si>
    <t>250/11543</t>
  </si>
  <si>
    <t>1500/11544</t>
  </si>
  <si>
    <t>1500/11545</t>
  </si>
  <si>
    <t>1000/11545</t>
  </si>
  <si>
    <t>1400/11546</t>
  </si>
  <si>
    <t>1400/11547</t>
  </si>
  <si>
    <t>1500/11548</t>
  </si>
  <si>
    <t>1300/11550</t>
  </si>
  <si>
    <t>1000/11550</t>
  </si>
  <si>
    <t>1500/11549</t>
  </si>
  <si>
    <t>1500/11551</t>
  </si>
  <si>
    <t>1500/11552</t>
  </si>
  <si>
    <t>700/11553</t>
  </si>
  <si>
    <t>1500/11554</t>
  </si>
  <si>
    <t>1500/11555</t>
  </si>
  <si>
    <t>1500/11556</t>
  </si>
  <si>
    <t>1500/11557</t>
  </si>
  <si>
    <t>1500/11558</t>
  </si>
  <si>
    <t>1400/11559</t>
  </si>
  <si>
    <t>1500/11560</t>
  </si>
  <si>
    <t>1500/11561</t>
  </si>
  <si>
    <t>1500/11563</t>
  </si>
  <si>
    <t>1400/11564</t>
  </si>
  <si>
    <t>1000/11564</t>
  </si>
  <si>
    <t>1500/11565</t>
  </si>
  <si>
    <t>750/11565</t>
  </si>
  <si>
    <t>500/11566</t>
  </si>
  <si>
    <t>1400/11567</t>
  </si>
  <si>
    <t>1500/11568</t>
  </si>
  <si>
    <t>1500/11569</t>
  </si>
  <si>
    <t>1300/11570</t>
  </si>
  <si>
    <t>1500/11571</t>
  </si>
  <si>
    <t>1300/11572</t>
  </si>
  <si>
    <t>1500/11576</t>
  </si>
  <si>
    <t>1300/11575</t>
  </si>
  <si>
    <t>1500/11575</t>
  </si>
  <si>
    <t>1000/11575</t>
  </si>
  <si>
    <t>900/11575</t>
  </si>
  <si>
    <t>1500/11578</t>
  </si>
  <si>
    <t>1300/11577</t>
  </si>
  <si>
    <t>1200/11577</t>
  </si>
  <si>
    <t>1500/11579</t>
  </si>
  <si>
    <t>1300/11581</t>
  </si>
  <si>
    <t>1500/11581</t>
  </si>
  <si>
    <t>1400/11582</t>
  </si>
  <si>
    <t>1500/11583</t>
  </si>
  <si>
    <t>1400/11583</t>
  </si>
  <si>
    <t>1500/11584</t>
  </si>
  <si>
    <t>1500/11585</t>
  </si>
  <si>
    <t>1400/11586</t>
  </si>
  <si>
    <t>1500/11587</t>
  </si>
  <si>
    <t>1400/11588</t>
  </si>
  <si>
    <t>1000/11589</t>
  </si>
  <si>
    <t>1500/11590</t>
  </si>
  <si>
    <t>500/11424+500/11590</t>
  </si>
  <si>
    <t>1400/11591</t>
  </si>
  <si>
    <t>1400/11592</t>
  </si>
  <si>
    <t>1200/11066</t>
  </si>
  <si>
    <t>1400/11593</t>
  </si>
  <si>
    <t>1200/11593</t>
  </si>
  <si>
    <t>900/11594</t>
  </si>
  <si>
    <t>1400/11594</t>
  </si>
  <si>
    <t>1300/11594</t>
  </si>
  <si>
    <t>1300/11595</t>
  </si>
  <si>
    <t>1300/11067</t>
  </si>
  <si>
    <t>1300/11102</t>
  </si>
  <si>
    <t>1300/11597</t>
  </si>
  <si>
    <t>1500/11599</t>
  </si>
  <si>
    <t>1500/11600</t>
  </si>
  <si>
    <t>1500/11598</t>
  </si>
  <si>
    <t>800/11598</t>
  </si>
  <si>
    <t>1400/11596</t>
  </si>
  <si>
    <t>1400/11601</t>
  </si>
  <si>
    <t>1500/11601</t>
  </si>
  <si>
    <t>1500/11602</t>
  </si>
  <si>
    <t>1400/11603</t>
  </si>
  <si>
    <t>1400/11604</t>
  </si>
  <si>
    <t>1200/11604</t>
  </si>
  <si>
    <t>1300/11605</t>
  </si>
  <si>
    <t>500/11287</t>
  </si>
  <si>
    <t>500/11606</t>
  </si>
  <si>
    <t>250/11607</t>
  </si>
  <si>
    <t>1500/11608</t>
  </si>
  <si>
    <t>1500/11610</t>
  </si>
  <si>
    <t>1500/11609</t>
  </si>
  <si>
    <t>1200/8796</t>
  </si>
  <si>
    <t>1200/8594</t>
  </si>
  <si>
    <t>1200/8355</t>
  </si>
  <si>
    <t>1200/8238</t>
  </si>
  <si>
    <t>1500/11611</t>
  </si>
  <si>
    <t>1500/11612</t>
  </si>
  <si>
    <t>T-Prep-I/0661</t>
  </si>
  <si>
    <t>1300/11613</t>
  </si>
  <si>
    <t>1000/11613</t>
  </si>
  <si>
    <t>1500/11614</t>
  </si>
  <si>
    <t>1500/11615</t>
  </si>
  <si>
    <t>1500/11616</t>
  </si>
  <si>
    <t>1500/11617</t>
  </si>
  <si>
    <t>1500/11618</t>
  </si>
  <si>
    <t>1500/11619</t>
  </si>
  <si>
    <t>1500/11620</t>
  </si>
  <si>
    <t>1500/11621</t>
  </si>
  <si>
    <t>1500/11622</t>
  </si>
  <si>
    <t>1300/11624</t>
  </si>
  <si>
    <t>1500/11623</t>
  </si>
  <si>
    <t>1500/11625</t>
  </si>
  <si>
    <t>1500/11626</t>
  </si>
  <si>
    <t>0311 8310674</t>
  </si>
  <si>
    <t>Nov-19-2016</t>
  </si>
  <si>
    <t>0311 0808771</t>
  </si>
  <si>
    <t>0305 2455036</t>
  </si>
  <si>
    <t>0321 2056451</t>
  </si>
  <si>
    <t>0321 229624</t>
  </si>
  <si>
    <t>0345 2977429</t>
  </si>
  <si>
    <t>0314 2182950</t>
  </si>
  <si>
    <t>1500/11627</t>
  </si>
  <si>
    <t>1400/11628</t>
  </si>
  <si>
    <t>1400/11629</t>
  </si>
  <si>
    <t>1500/11630</t>
  </si>
  <si>
    <t>1500/11631</t>
  </si>
  <si>
    <t>1300/11632</t>
  </si>
  <si>
    <t>1500/11633</t>
  </si>
  <si>
    <t>1500/11634</t>
  </si>
  <si>
    <t>1500/11635</t>
  </si>
  <si>
    <t>1500/11636</t>
  </si>
  <si>
    <t>1500/11637</t>
  </si>
  <si>
    <t>1300/11639</t>
  </si>
  <si>
    <t>900/11639</t>
  </si>
  <si>
    <t>900/11640</t>
  </si>
  <si>
    <t>1500/11641</t>
  </si>
  <si>
    <t>1500/11642</t>
  </si>
  <si>
    <t>1000/11643</t>
  </si>
  <si>
    <t>1500/11644</t>
  </si>
  <si>
    <t>1300/11645</t>
  </si>
  <si>
    <t>1200/11646</t>
  </si>
  <si>
    <t>600/11340+800/11647</t>
  </si>
  <si>
    <t>1400/11647</t>
  </si>
  <si>
    <t>1000/11649</t>
  </si>
  <si>
    <t>1300/11648</t>
  </si>
  <si>
    <t>1000/11648</t>
  </si>
  <si>
    <t>1400/11650</t>
  </si>
  <si>
    <t>1500/11651</t>
  </si>
  <si>
    <t>1500/11652</t>
  </si>
  <si>
    <t>1500/11653</t>
  </si>
  <si>
    <t>1300/11654</t>
  </si>
  <si>
    <t>1500/11655</t>
  </si>
  <si>
    <t>1500/11656</t>
  </si>
  <si>
    <t>1500/11657</t>
  </si>
  <si>
    <t>1400/11658</t>
  </si>
  <si>
    <t>1000/11658</t>
  </si>
  <si>
    <t>1500/11659</t>
  </si>
  <si>
    <t>1500/11660</t>
  </si>
  <si>
    <t>1500/11661</t>
  </si>
  <si>
    <t>1500/11662</t>
  </si>
  <si>
    <t>700/11663</t>
  </si>
  <si>
    <t>1300/11664</t>
  </si>
  <si>
    <t>1300/11665</t>
  </si>
  <si>
    <t>1500/11666</t>
  </si>
  <si>
    <t>1500/11667</t>
  </si>
  <si>
    <t>750/11301</t>
  </si>
  <si>
    <t>750/11668</t>
  </si>
  <si>
    <t>1500/11669</t>
  </si>
  <si>
    <t>500/11301+500/11668</t>
  </si>
  <si>
    <t>1000/11668</t>
  </si>
  <si>
    <t>1500/11670</t>
  </si>
  <si>
    <t>700/11670</t>
  </si>
  <si>
    <t>1500/11671</t>
  </si>
  <si>
    <t>1100/11672</t>
  </si>
  <si>
    <t>1500/11673</t>
  </si>
  <si>
    <t>1400/11674</t>
  </si>
  <si>
    <t>750/11674</t>
  </si>
  <si>
    <t>1500/11675</t>
  </si>
  <si>
    <t>750/11675</t>
  </si>
  <si>
    <t>1500/11676</t>
  </si>
  <si>
    <t>1400/11676</t>
  </si>
  <si>
    <t>1500/11677</t>
  </si>
  <si>
    <t>1000/11677</t>
  </si>
  <si>
    <t>1400/11678</t>
  </si>
  <si>
    <t>800/11678</t>
  </si>
  <si>
    <t>1400/11679</t>
  </si>
  <si>
    <t>900/11679</t>
  </si>
  <si>
    <t>1500/11680</t>
  </si>
  <si>
    <t>1500/11681</t>
  </si>
  <si>
    <t>1500/11684</t>
  </si>
  <si>
    <t>1500/11682</t>
  </si>
  <si>
    <t>1400/11683</t>
  </si>
  <si>
    <t>1500/11685</t>
  </si>
  <si>
    <t>1200/11686</t>
  </si>
  <si>
    <t>1500/11687</t>
  </si>
  <si>
    <t>1500/11688</t>
  </si>
  <si>
    <t>800/11689</t>
  </si>
  <si>
    <t>1500/11690</t>
  </si>
  <si>
    <t>1500/11691</t>
  </si>
  <si>
    <t>1000/11691</t>
  </si>
  <si>
    <t>1500/11692</t>
  </si>
  <si>
    <t>1500/11693</t>
  </si>
  <si>
    <t>1400/11694</t>
  </si>
  <si>
    <t>1500/11695</t>
  </si>
  <si>
    <t>1200/11696</t>
  </si>
  <si>
    <t>1400/11697</t>
  </si>
  <si>
    <t>1400/11698</t>
  </si>
  <si>
    <t>1400/11700</t>
  </si>
  <si>
    <t>1100/11699</t>
  </si>
  <si>
    <t>1400/11701</t>
  </si>
  <si>
    <t>1500/11702</t>
  </si>
  <si>
    <t>1500/11703</t>
  </si>
  <si>
    <t>1500/11704</t>
  </si>
  <si>
    <t>1500/11705</t>
  </si>
  <si>
    <t>1500/11706</t>
  </si>
  <si>
    <t>1200/11707</t>
  </si>
  <si>
    <t>1500/11708</t>
  </si>
  <si>
    <t>1400/11709</t>
  </si>
  <si>
    <t>1500/11711</t>
  </si>
  <si>
    <t>1500/11710</t>
  </si>
  <si>
    <t>1300/11712</t>
  </si>
  <si>
    <t>1400/11713</t>
  </si>
  <si>
    <t>1400/11716</t>
  </si>
  <si>
    <t>1400/11715</t>
  </si>
  <si>
    <t>1400/11714</t>
  </si>
  <si>
    <t>1500/11717</t>
  </si>
  <si>
    <t>1500/11718</t>
  </si>
  <si>
    <t>1500/11720</t>
  </si>
  <si>
    <t>1500/11721</t>
  </si>
  <si>
    <t>1300/11722</t>
  </si>
  <si>
    <t>1000/11724</t>
  </si>
  <si>
    <t>1500/11724</t>
  </si>
  <si>
    <t>1400/11725</t>
  </si>
  <si>
    <t>1500/11726</t>
  </si>
  <si>
    <t>1500/11727</t>
  </si>
  <si>
    <t>1400/11728</t>
  </si>
  <si>
    <t>1500/11729</t>
  </si>
  <si>
    <t>1500/11730</t>
  </si>
  <si>
    <t>1300/11732</t>
  </si>
  <si>
    <t>1500/11562</t>
  </si>
  <si>
    <t>1500/11733</t>
  </si>
  <si>
    <t>1500/11731</t>
  </si>
  <si>
    <t>1500/11734</t>
  </si>
  <si>
    <t>1500/11735</t>
  </si>
  <si>
    <t>1500/11738</t>
  </si>
  <si>
    <t>1200/11738</t>
  </si>
  <si>
    <t>1500/11736</t>
  </si>
  <si>
    <t>1400/11739</t>
  </si>
  <si>
    <t>750/11740</t>
  </si>
  <si>
    <t>1500/11741</t>
  </si>
  <si>
    <t>1500/11742</t>
  </si>
  <si>
    <t>900/11742</t>
  </si>
  <si>
    <t>1500/11744</t>
  </si>
  <si>
    <t>1400/11743</t>
  </si>
  <si>
    <t>1300/11745</t>
  </si>
  <si>
    <t>1300/11746</t>
  </si>
  <si>
    <t>1500/11747</t>
  </si>
  <si>
    <t>1400/11749</t>
  </si>
  <si>
    <t>1500/11748</t>
  </si>
  <si>
    <t>1500/11750</t>
  </si>
  <si>
    <t>1500/11751</t>
  </si>
  <si>
    <t>1500/11752</t>
  </si>
  <si>
    <t>750/11752</t>
  </si>
  <si>
    <t>1500/11753</t>
  </si>
  <si>
    <t>1400/11754</t>
  </si>
  <si>
    <t>1500/11755</t>
  </si>
  <si>
    <t>500/11756</t>
  </si>
  <si>
    <t>1200/11756</t>
  </si>
  <si>
    <t>1300/11757</t>
  </si>
  <si>
    <t>1000/11757</t>
  </si>
  <si>
    <t>1500/11758</t>
  </si>
  <si>
    <t>1500/11759</t>
  </si>
  <si>
    <t>1500/11760</t>
  </si>
  <si>
    <t>1500/11573</t>
  </si>
  <si>
    <t>1500/11761</t>
  </si>
  <si>
    <t>1500/11762</t>
  </si>
  <si>
    <t>1500/11763</t>
  </si>
  <si>
    <t>1500/11030</t>
  </si>
  <si>
    <t>1500/11764</t>
  </si>
  <si>
    <t>1500/11767</t>
  </si>
  <si>
    <t>1400/11768</t>
  </si>
  <si>
    <t>1500/11768</t>
  </si>
  <si>
    <t>1500/11769</t>
  </si>
  <si>
    <t>500/11770</t>
  </si>
  <si>
    <t>250/11772</t>
  </si>
  <si>
    <t>1500/11771</t>
  </si>
  <si>
    <t>550/11773</t>
  </si>
  <si>
    <t>1400/11774</t>
  </si>
  <si>
    <t>1400/11775</t>
  </si>
  <si>
    <t>1300/11775</t>
  </si>
  <si>
    <t>900/11775</t>
  </si>
  <si>
    <t>1500/11776</t>
  </si>
  <si>
    <t>1500/11777</t>
  </si>
  <si>
    <t>1400/11778</t>
  </si>
  <si>
    <t>1500/11779</t>
  </si>
  <si>
    <t>1400/11780</t>
  </si>
  <si>
    <t>1500/11781</t>
  </si>
  <si>
    <t>250/11782</t>
  </si>
  <si>
    <t>1500/11783</t>
  </si>
  <si>
    <t>1500/11784</t>
  </si>
  <si>
    <t>1400/11784</t>
  </si>
  <si>
    <t>1500/11785</t>
  </si>
  <si>
    <t>1300/11786</t>
  </si>
  <si>
    <t>1200/11786</t>
  </si>
  <si>
    <t>1400/11787</t>
  </si>
  <si>
    <t>1400/11755</t>
  </si>
  <si>
    <t>1400/11788</t>
  </si>
  <si>
    <t>1000/11788</t>
  </si>
  <si>
    <t>1500/11789</t>
  </si>
  <si>
    <t>900/11790</t>
  </si>
  <si>
    <t>1300/11790</t>
  </si>
  <si>
    <t>1400/11791</t>
  </si>
  <si>
    <t>1500/11792</t>
  </si>
  <si>
    <t>700/11792</t>
  </si>
  <si>
    <t>1400/11793</t>
  </si>
  <si>
    <t>1500/11794</t>
  </si>
  <si>
    <t>1500/11795</t>
  </si>
  <si>
    <t>1300/11796</t>
  </si>
  <si>
    <t>1500/111796</t>
  </si>
  <si>
    <t>1500/11796</t>
  </si>
  <si>
    <t>900/11796</t>
  </si>
  <si>
    <t>1500/11797</t>
  </si>
  <si>
    <t>1300/11798</t>
  </si>
  <si>
    <t>1400/11799</t>
  </si>
  <si>
    <t>1000/11800</t>
  </si>
  <si>
    <t>1300/11801</t>
  </si>
  <si>
    <t>1000/11801</t>
  </si>
  <si>
    <t>1400/11802</t>
  </si>
  <si>
    <t>750/11802</t>
  </si>
  <si>
    <t>1400/11815</t>
  </si>
  <si>
    <t>1300/11815</t>
  </si>
  <si>
    <t>1400/11803</t>
  </si>
  <si>
    <t>1000/11803</t>
  </si>
  <si>
    <t>1300/11804</t>
  </si>
  <si>
    <t>1000/11804</t>
  </si>
  <si>
    <t>1500/11805</t>
  </si>
  <si>
    <t>1300/11806</t>
  </si>
  <si>
    <t>1500/11807</t>
  </si>
  <si>
    <t>1000/11807</t>
  </si>
  <si>
    <t>1500/11808</t>
  </si>
  <si>
    <t>1300/11809</t>
  </si>
  <si>
    <t>900/11810</t>
  </si>
  <si>
    <t>1500/11810</t>
  </si>
  <si>
    <t>1500/11811</t>
  </si>
  <si>
    <t>1500/11812</t>
  </si>
  <si>
    <t>1500/11813</t>
  </si>
  <si>
    <t>750/11813</t>
  </si>
  <si>
    <t>1300/11814</t>
  </si>
  <si>
    <t>1000/11814</t>
  </si>
  <si>
    <t>1300/11817</t>
  </si>
  <si>
    <t>1100/11816</t>
  </si>
  <si>
    <t>1400/11818</t>
  </si>
  <si>
    <t>1000/11629</t>
  </si>
  <si>
    <t>1000/11818</t>
  </si>
  <si>
    <t>1500/11819</t>
  </si>
  <si>
    <t>1500/11820</t>
  </si>
  <si>
    <t>800/11821</t>
  </si>
  <si>
    <t>1500/11821</t>
  </si>
  <si>
    <t>1500/11822</t>
  </si>
  <si>
    <t>1500/11823</t>
  </si>
  <si>
    <t>1500/11824</t>
  </si>
  <si>
    <t>1500/11825</t>
  </si>
  <si>
    <t>900/11826</t>
  </si>
  <si>
    <t>1500/11834</t>
  </si>
  <si>
    <t>1400/11833</t>
  </si>
  <si>
    <t>1400/11827</t>
  </si>
  <si>
    <t>1400/11828</t>
  </si>
  <si>
    <t>1300/11829</t>
  </si>
  <si>
    <t>1300/11830</t>
  </si>
  <si>
    <t>1400/11831</t>
  </si>
  <si>
    <t>1500/11832</t>
  </si>
  <si>
    <t>1400/11834</t>
  </si>
  <si>
    <t>900/11831</t>
  </si>
  <si>
    <t>1400/11835</t>
  </si>
  <si>
    <t>1500/11836</t>
  </si>
  <si>
    <t>1500/11837</t>
  </si>
  <si>
    <t>1300/11838</t>
  </si>
  <si>
    <t>1000/11848</t>
  </si>
  <si>
    <t>750/11848</t>
  </si>
  <si>
    <t>1500/11839</t>
  </si>
  <si>
    <t>1400/11840</t>
  </si>
  <si>
    <t>1400/11841</t>
  </si>
  <si>
    <t>1500/11842</t>
  </si>
  <si>
    <t>1500/11844</t>
  </si>
  <si>
    <t>1400/11845</t>
  </si>
  <si>
    <t>1500/11846</t>
  </si>
  <si>
    <t>1500/11847</t>
  </si>
  <si>
    <t>1300/11849</t>
  </si>
  <si>
    <t>1000/11849</t>
  </si>
  <si>
    <t>1500/11850</t>
  </si>
  <si>
    <t>1500/11851</t>
  </si>
  <si>
    <t>1500/11852</t>
  </si>
  <si>
    <t>1500/11853</t>
  </si>
  <si>
    <t>1500/11854</t>
  </si>
  <si>
    <t>1400/11855</t>
  </si>
  <si>
    <t>1200/11860</t>
  </si>
  <si>
    <t>750/11864</t>
  </si>
  <si>
    <t>750/11856</t>
  </si>
  <si>
    <t>1500/11856</t>
  </si>
  <si>
    <t>1500/11857</t>
  </si>
  <si>
    <t>1500/11861</t>
  </si>
  <si>
    <t>1500/11858</t>
  </si>
  <si>
    <t>1500/11859</t>
  </si>
  <si>
    <t>1400/11860</t>
  </si>
  <si>
    <t>1400/11862</t>
  </si>
  <si>
    <t>1500/11863</t>
  </si>
  <si>
    <t>1400/11865</t>
  </si>
  <si>
    <t>800/11865</t>
  </si>
  <si>
    <t>1500/11866</t>
  </si>
  <si>
    <t>1500/11867</t>
  </si>
  <si>
    <t>1500/11868</t>
  </si>
  <si>
    <t>1300/11869</t>
  </si>
  <si>
    <t>1500/11870</t>
  </si>
  <si>
    <t>1400/11871</t>
  </si>
  <si>
    <t>1500/11872</t>
  </si>
  <si>
    <t>1500/11873</t>
  </si>
  <si>
    <t>1300/11874</t>
  </si>
  <si>
    <t>1500/11875</t>
  </si>
  <si>
    <t>1500/11876</t>
  </si>
  <si>
    <t>1500/11877</t>
  </si>
  <si>
    <t>1500/11878</t>
  </si>
  <si>
    <t>1500/11879</t>
  </si>
  <si>
    <t>1500/11881</t>
  </si>
  <si>
    <t>500/11579+1000/11880</t>
  </si>
  <si>
    <t>1500/11880</t>
  </si>
  <si>
    <t>1400/11882</t>
  </si>
  <si>
    <t>1500/11882</t>
  </si>
  <si>
    <t>1000/10927</t>
  </si>
  <si>
    <t>1500/11883</t>
  </si>
  <si>
    <t>1500/11884</t>
  </si>
  <si>
    <t>1000/11884</t>
  </si>
  <si>
    <t>1500/11885</t>
  </si>
  <si>
    <t>1500/11886</t>
  </si>
  <si>
    <t>1500/11887</t>
  </si>
  <si>
    <t>1500/11888</t>
  </si>
  <si>
    <t>0346 0805213</t>
  </si>
  <si>
    <t>Abdul Anees Khan</t>
  </si>
  <si>
    <t>Fabiha Anees</t>
  </si>
  <si>
    <t>0335 8179318</t>
  </si>
  <si>
    <t>1200/11889</t>
  </si>
  <si>
    <t>1500/11903</t>
  </si>
  <si>
    <t>1300/11891</t>
  </si>
  <si>
    <t>1200/11892</t>
  </si>
  <si>
    <t>1300/11892</t>
  </si>
  <si>
    <t>1500/11893</t>
  </si>
  <si>
    <t>1500/11894</t>
  </si>
  <si>
    <t>1400/11895</t>
  </si>
  <si>
    <t>1300/11895</t>
  </si>
  <si>
    <t>1500/11897</t>
  </si>
  <si>
    <t>1500/11898</t>
  </si>
  <si>
    <t>1200/11898</t>
  </si>
  <si>
    <t>800/11899</t>
  </si>
  <si>
    <t>1000/11899</t>
  </si>
  <si>
    <t>1500/11900</t>
  </si>
  <si>
    <t>1500/11901</t>
  </si>
  <si>
    <t>1300/11903</t>
  </si>
  <si>
    <t>1400/11904</t>
  </si>
  <si>
    <t>1200/11904</t>
  </si>
  <si>
    <t>1500/11905</t>
  </si>
  <si>
    <t>1400/11905</t>
  </si>
  <si>
    <t>1300/11906</t>
  </si>
  <si>
    <t>1000/11906</t>
  </si>
  <si>
    <t>1500/11907</t>
  </si>
  <si>
    <t>1500/11908</t>
  </si>
  <si>
    <t>1500/11909</t>
  </si>
  <si>
    <t>1400/11910</t>
  </si>
  <si>
    <t>1300/11910</t>
  </si>
  <si>
    <t>900/11910</t>
  </si>
  <si>
    <t>1400/11911</t>
  </si>
  <si>
    <t>1400/11912</t>
  </si>
  <si>
    <t>500/11913</t>
  </si>
  <si>
    <t>1500/11914</t>
  </si>
  <si>
    <t>1500/11915</t>
  </si>
  <si>
    <t>1400/11916</t>
  </si>
  <si>
    <t>1300/11917</t>
  </si>
  <si>
    <t>1500/11918</t>
  </si>
  <si>
    <t>550/11919</t>
  </si>
  <si>
    <t>1500/11920</t>
  </si>
  <si>
    <t>1400/11921</t>
  </si>
  <si>
    <t>1400/11922</t>
  </si>
  <si>
    <t>1500/11923</t>
  </si>
  <si>
    <t>1500/11924</t>
  </si>
  <si>
    <t>1500/11925</t>
  </si>
  <si>
    <t>1500/11926</t>
  </si>
  <si>
    <t>1500/11927</t>
  </si>
  <si>
    <t>1400/11928</t>
  </si>
  <si>
    <t>1000/11928</t>
  </si>
  <si>
    <t>1500/11929</t>
  </si>
  <si>
    <t>1400/11930</t>
  </si>
  <si>
    <t>1500/11931</t>
  </si>
  <si>
    <t>1500/11932</t>
  </si>
  <si>
    <t>1500/11933</t>
  </si>
  <si>
    <t>1500/11934</t>
  </si>
  <si>
    <t>1500/11935</t>
  </si>
  <si>
    <t>250/11890</t>
  </si>
  <si>
    <t>1500/11936</t>
  </si>
  <si>
    <t>700/11937</t>
  </si>
  <si>
    <t>1500/11938</t>
  </si>
  <si>
    <t>1500/11942</t>
  </si>
  <si>
    <t>1500/11939</t>
  </si>
  <si>
    <t>1500/11940</t>
  </si>
  <si>
    <t>750/11777+750/11939</t>
  </si>
  <si>
    <t>1500/11941</t>
  </si>
  <si>
    <t>1500/11943</t>
  </si>
  <si>
    <t>1500/11944</t>
  </si>
  <si>
    <t>1500/11945</t>
  </si>
  <si>
    <t>1500/11946</t>
  </si>
  <si>
    <t>1500/11947</t>
  </si>
  <si>
    <t>1100/11948</t>
  </si>
  <si>
    <t>1500/11949</t>
  </si>
  <si>
    <t>1400/11950</t>
  </si>
  <si>
    <t>800/11950</t>
  </si>
  <si>
    <t>1300/11951</t>
  </si>
  <si>
    <t>1000/11951</t>
  </si>
  <si>
    <t>1500/11952</t>
  </si>
  <si>
    <t>1400/11953</t>
  </si>
  <si>
    <t>1300/11953</t>
  </si>
  <si>
    <t>1400/11954</t>
  </si>
  <si>
    <t>1500/11955</t>
  </si>
  <si>
    <t>1500/11956</t>
  </si>
  <si>
    <t>1400/11956</t>
  </si>
  <si>
    <t>1200/11958</t>
  </si>
  <si>
    <t>850/11957</t>
  </si>
  <si>
    <t>650/11959</t>
  </si>
  <si>
    <t>1000/11960</t>
  </si>
  <si>
    <t>1500/11961</t>
  </si>
  <si>
    <t>800/11961</t>
  </si>
  <si>
    <t>1500/11962</t>
  </si>
  <si>
    <t>1500/11963</t>
  </si>
  <si>
    <t>1300/11965</t>
  </si>
  <si>
    <t>1000/11373+500/11964</t>
  </si>
  <si>
    <t>1500/11964</t>
  </si>
  <si>
    <t>500/11964+</t>
  </si>
  <si>
    <t>1500/11966</t>
  </si>
  <si>
    <t>1500/11970</t>
  </si>
  <si>
    <t>1500/11971</t>
  </si>
  <si>
    <t>1300/11969</t>
  </si>
  <si>
    <t>1200/11969</t>
  </si>
  <si>
    <t>1500/11968</t>
  </si>
  <si>
    <t>1400/11972</t>
  </si>
  <si>
    <t>1000/11972</t>
  </si>
  <si>
    <t>1500/11973</t>
  </si>
  <si>
    <t>1500/11974</t>
  </si>
  <si>
    <t>500/11975</t>
  </si>
  <si>
    <t>23-24 Arrears</t>
  </si>
  <si>
    <t>Summary of class wise dues for collection 23-24</t>
  </si>
  <si>
    <t>New Nursery 23-24</t>
  </si>
  <si>
    <t>Monthly fee 23-24</t>
  </si>
  <si>
    <t>Monthly Fee 23-24</t>
  </si>
  <si>
    <t>250/11976</t>
  </si>
  <si>
    <t>1400/11977</t>
  </si>
  <si>
    <t>1300/11978</t>
  </si>
  <si>
    <t>900/11978</t>
  </si>
  <si>
    <t>1400/11979</t>
  </si>
  <si>
    <t>700/11980</t>
  </si>
  <si>
    <t>1000/11981</t>
  </si>
  <si>
    <t>1500/11982</t>
  </si>
  <si>
    <t>750/11982</t>
  </si>
  <si>
    <t>750/11983</t>
  </si>
  <si>
    <t>1500/11984</t>
  </si>
  <si>
    <t>1300/11985</t>
  </si>
  <si>
    <t>1400/11987</t>
  </si>
  <si>
    <t>1400/11986</t>
  </si>
  <si>
    <t>750/11986</t>
  </si>
  <si>
    <t>900/11987</t>
  </si>
  <si>
    <t>1400/11988</t>
  </si>
  <si>
    <t>1500/11989</t>
  </si>
  <si>
    <t>1500/11990</t>
  </si>
  <si>
    <t>1400/11991</t>
  </si>
  <si>
    <t>1500/11994</t>
  </si>
  <si>
    <t>1500/11993</t>
  </si>
  <si>
    <t>1500/11992</t>
  </si>
  <si>
    <t>1500/11995</t>
  </si>
  <si>
    <t>1400/11996</t>
  </si>
  <si>
    <t>1500/11997</t>
  </si>
  <si>
    <t>700/11998</t>
  </si>
  <si>
    <t>1500/11998</t>
  </si>
  <si>
    <t>1500/11999</t>
  </si>
  <si>
    <t>1500/12001</t>
  </si>
  <si>
    <t>1500/12000</t>
  </si>
  <si>
    <t>1500/12002</t>
  </si>
  <si>
    <t>1400/12003</t>
  </si>
  <si>
    <t>1500/12004</t>
  </si>
  <si>
    <t>1500/12005</t>
  </si>
  <si>
    <t>1400/12006</t>
  </si>
  <si>
    <t>1500/12017</t>
  </si>
  <si>
    <t>1500/12018</t>
  </si>
  <si>
    <t>1300/12022</t>
  </si>
  <si>
    <t>1500/12019</t>
  </si>
  <si>
    <t>1500/12020</t>
  </si>
  <si>
    <t>1500/12021</t>
  </si>
  <si>
    <t>750/12023</t>
  </si>
  <si>
    <t>1500/12023</t>
  </si>
  <si>
    <t>1300/12026</t>
  </si>
  <si>
    <t>1400/12027</t>
  </si>
  <si>
    <t>1400/12007</t>
  </si>
  <si>
    <t>1500/12008</t>
  </si>
  <si>
    <t>1300/12009</t>
  </si>
  <si>
    <t>1400/12010</t>
  </si>
  <si>
    <t>1500/12011</t>
  </si>
  <si>
    <t>1000/12011</t>
  </si>
  <si>
    <t>1500/12012</t>
  </si>
  <si>
    <t>1000/12012</t>
  </si>
  <si>
    <t>1300/12013</t>
  </si>
  <si>
    <t>1500/12013</t>
  </si>
  <si>
    <t>900/12013</t>
  </si>
  <si>
    <t>1400/12014</t>
  </si>
  <si>
    <t>1400/12015</t>
  </si>
  <si>
    <t>1500/12016</t>
  </si>
  <si>
    <t>1400/12025</t>
  </si>
  <si>
    <t>1000/12025</t>
  </si>
  <si>
    <t>1400/12029</t>
  </si>
  <si>
    <t>1200/12028</t>
  </si>
  <si>
    <t>1400/12030</t>
  </si>
  <si>
    <t>1500/12030</t>
  </si>
  <si>
    <t>1500/12031</t>
  </si>
  <si>
    <t>1500/12032</t>
  </si>
  <si>
    <t>1500/12033</t>
  </si>
  <si>
    <t>250/12041</t>
  </si>
  <si>
    <t>1500/12035</t>
  </si>
  <si>
    <t>1400/12036</t>
  </si>
  <si>
    <t>1300/12038</t>
  </si>
  <si>
    <t>1200/12038</t>
  </si>
  <si>
    <t>1500/12039</t>
  </si>
  <si>
    <t>1400/12040</t>
  </si>
  <si>
    <t>1000/12040</t>
  </si>
  <si>
    <t>1500/12042</t>
  </si>
  <si>
    <t>1300/12043</t>
  </si>
  <si>
    <t>1500/12044</t>
  </si>
  <si>
    <t>1500/12045</t>
  </si>
  <si>
    <t>500/11880+1000/12046</t>
  </si>
  <si>
    <t>500/12047</t>
  </si>
  <si>
    <t>1500/12048</t>
  </si>
  <si>
    <t>1400/12048</t>
  </si>
  <si>
    <t>1500/12049</t>
  </si>
  <si>
    <t>500/11724+500/11886+500/12049</t>
  </si>
  <si>
    <t>1500/12050</t>
  </si>
  <si>
    <t>1500/12051</t>
  </si>
  <si>
    <t>1500/12052</t>
  </si>
  <si>
    <t>1300/12053</t>
  </si>
  <si>
    <t>1500/12054</t>
  </si>
  <si>
    <t>1500/12056</t>
  </si>
  <si>
    <t>1500/12055</t>
  </si>
  <si>
    <t>750/11940+750/12055</t>
  </si>
  <si>
    <t>1500/12057</t>
  </si>
  <si>
    <t>1500/12058</t>
  </si>
  <si>
    <t>1500/12059</t>
  </si>
  <si>
    <t>1000/12059</t>
  </si>
  <si>
    <t>1500/12060</t>
  </si>
  <si>
    <t>900/12060</t>
  </si>
  <si>
    <t>1400/12034</t>
  </si>
  <si>
    <t>1200/12034</t>
  </si>
  <si>
    <t>1500/12061</t>
  </si>
  <si>
    <t>1000/12060</t>
  </si>
  <si>
    <t>1500/12078</t>
  </si>
  <si>
    <t>1500/12077</t>
  </si>
  <si>
    <t>Tehniat Fatima</t>
  </si>
  <si>
    <t>Muhammad Fahim Nasir Siddiqui</t>
  </si>
  <si>
    <t>T-Prep-I/0741</t>
  </si>
  <si>
    <t>May-30-2018</t>
  </si>
  <si>
    <t>0341 2920381</t>
  </si>
  <si>
    <t>3000/12068</t>
  </si>
  <si>
    <t>Admission fee 24-25</t>
  </si>
  <si>
    <t>1400/12062</t>
  </si>
  <si>
    <t>1500/12063</t>
  </si>
  <si>
    <t>1500/12064</t>
  </si>
  <si>
    <t>1500/12065</t>
  </si>
  <si>
    <t>1500/12066</t>
  </si>
  <si>
    <t>1200/12067</t>
  </si>
  <si>
    <t>1300/12069</t>
  </si>
  <si>
    <t>1400/12070</t>
  </si>
  <si>
    <t>1000/11714</t>
  </si>
  <si>
    <t>1000/11895</t>
  </si>
  <si>
    <t>1000/12070</t>
  </si>
  <si>
    <t>1500/12071</t>
  </si>
  <si>
    <t>1500/12072</t>
  </si>
  <si>
    <t>1400/12073</t>
  </si>
  <si>
    <t>1500/12074</t>
  </si>
  <si>
    <t>1400/12075</t>
  </si>
  <si>
    <t>900/12075</t>
  </si>
  <si>
    <t>1400/12076</t>
  </si>
  <si>
    <t>800/12076</t>
  </si>
  <si>
    <t>1500/12080</t>
  </si>
  <si>
    <t>1200/12079</t>
  </si>
  <si>
    <t>1500/12081</t>
  </si>
  <si>
    <t>1500/12082</t>
  </si>
  <si>
    <t>1500/12083</t>
  </si>
  <si>
    <t>1500/12084</t>
  </si>
  <si>
    <t>1500/12085</t>
  </si>
  <si>
    <t>1400/12086</t>
  </si>
  <si>
    <t>300/11775+1100/12086</t>
  </si>
  <si>
    <t>1300/12086</t>
  </si>
  <si>
    <t>900/12086</t>
  </si>
  <si>
    <t>1500/12087</t>
  </si>
  <si>
    <t>1400/12088</t>
  </si>
  <si>
    <t>1500/12089</t>
  </si>
  <si>
    <t>800/12090</t>
  </si>
  <si>
    <t>1500/12091</t>
  </si>
  <si>
    <t>1500/12092</t>
  </si>
  <si>
    <t>1500/12093</t>
  </si>
  <si>
    <t>1500/12094</t>
  </si>
  <si>
    <t>1500/12096</t>
  </si>
  <si>
    <t>1500/12095</t>
  </si>
  <si>
    <t>1500/12097</t>
  </si>
  <si>
    <t>1500/12098</t>
  </si>
  <si>
    <t>1500/12100</t>
  </si>
  <si>
    <t>1400/12100</t>
  </si>
  <si>
    <t>1500/12101</t>
  </si>
  <si>
    <t>1500/12102</t>
  </si>
  <si>
    <t>1500/12103</t>
  </si>
  <si>
    <t>1500/12104</t>
  </si>
  <si>
    <t>1300/12106</t>
  </si>
  <si>
    <t>1500/12107</t>
  </si>
  <si>
    <t>1400/12108</t>
  </si>
  <si>
    <t>1400/12109</t>
  </si>
  <si>
    <t>1200/12110</t>
  </si>
  <si>
    <t>1500/12111</t>
  </si>
  <si>
    <t>1300/12112</t>
  </si>
  <si>
    <t>1500/12113</t>
  </si>
  <si>
    <t>650/12114</t>
  </si>
  <si>
    <t>1500/12115</t>
  </si>
  <si>
    <t>250/12116</t>
  </si>
  <si>
    <t>1200/12117</t>
  </si>
  <si>
    <t>1400/12117</t>
  </si>
  <si>
    <t>1300/12118</t>
  </si>
  <si>
    <t>1500/12119</t>
  </si>
  <si>
    <t>1000/12120</t>
  </si>
  <si>
    <t>1500/12121</t>
  </si>
  <si>
    <t>1300/12122</t>
  </si>
  <si>
    <t>1500/12123</t>
  </si>
  <si>
    <t>1400/12124</t>
  </si>
  <si>
    <t>1500/12125</t>
  </si>
  <si>
    <t>1500/12126</t>
  </si>
  <si>
    <t>1400/12127</t>
  </si>
  <si>
    <t>1000/12128</t>
  </si>
  <si>
    <t>1500/12129</t>
  </si>
  <si>
    <t>1400/12131</t>
  </si>
  <si>
    <t>1400/12132</t>
  </si>
  <si>
    <t>1500/12130</t>
  </si>
  <si>
    <t>1500/12134</t>
  </si>
  <si>
    <t>1300/12135</t>
  </si>
  <si>
    <t>Muhammad Faraz Ahmed</t>
  </si>
  <si>
    <t>T-Prep-I/0742</t>
  </si>
  <si>
    <t>Dec-14-2019</t>
  </si>
  <si>
    <t>0310 2132950</t>
  </si>
  <si>
    <t>4500/12133</t>
  </si>
  <si>
    <t>1500/12136</t>
  </si>
  <si>
    <t>Shanzay Shahid</t>
  </si>
  <si>
    <t>T-Prep-I/0743</t>
  </si>
  <si>
    <t>1500/12137</t>
  </si>
  <si>
    <t>1400/12138</t>
  </si>
  <si>
    <t>5000/12139</t>
  </si>
  <si>
    <t>1500/12139</t>
  </si>
  <si>
    <t>850/12140</t>
  </si>
  <si>
    <t>1500/12141</t>
  </si>
  <si>
    <t>1100/12142</t>
  </si>
  <si>
    <t>1500/12143</t>
  </si>
  <si>
    <t>1400/12144</t>
  </si>
  <si>
    <t>Mirha Fahad</t>
  </si>
  <si>
    <t>Fahad Ahmed</t>
  </si>
  <si>
    <t>T-Nursery/0744</t>
  </si>
  <si>
    <t>2024-25</t>
  </si>
  <si>
    <t>0345 2524988</t>
  </si>
  <si>
    <t>Nov-09-2020</t>
  </si>
  <si>
    <t>5000/12147</t>
  </si>
  <si>
    <t>1300/12145</t>
  </si>
  <si>
    <t>1300/12146</t>
  </si>
  <si>
    <t>1500/12148</t>
  </si>
  <si>
    <t>1500/12149</t>
  </si>
  <si>
    <t>1500/12151</t>
  </si>
  <si>
    <t>1300/12152</t>
  </si>
  <si>
    <t>550/12153</t>
  </si>
  <si>
    <t>1500/12155</t>
  </si>
  <si>
    <t>1500/12156</t>
  </si>
  <si>
    <t>1000/12154</t>
  </si>
  <si>
    <t>750/12154</t>
  </si>
  <si>
    <t>1500/12157</t>
  </si>
  <si>
    <t>1000/12158</t>
  </si>
  <si>
    <t>1300/12159</t>
  </si>
  <si>
    <t>1200/12159</t>
  </si>
  <si>
    <t>1500/12160</t>
  </si>
  <si>
    <t>1500/12161</t>
  </si>
  <si>
    <t>1300/12162</t>
  </si>
  <si>
    <t>900/12162</t>
  </si>
  <si>
    <t>900/12163</t>
  </si>
  <si>
    <t>1300/12164</t>
  </si>
  <si>
    <t>1100/12164</t>
  </si>
  <si>
    <t>750/12164</t>
  </si>
  <si>
    <t>1400/12165</t>
  </si>
  <si>
    <t>1500/12166</t>
  </si>
  <si>
    <t>1500/12167</t>
  </si>
  <si>
    <t>1400/12168</t>
  </si>
  <si>
    <t>750/12168</t>
  </si>
  <si>
    <t>1400/12169</t>
  </si>
  <si>
    <t>1000/12170</t>
  </si>
  <si>
    <t>1500/12171</t>
  </si>
  <si>
    <t>1500/12172</t>
  </si>
  <si>
    <t>1500/12173</t>
  </si>
  <si>
    <t>1500/12174</t>
  </si>
  <si>
    <t>1500/12175</t>
  </si>
  <si>
    <t>1500/12176</t>
  </si>
  <si>
    <t>1500/12177</t>
  </si>
  <si>
    <t>1500/12178</t>
  </si>
  <si>
    <t>1100/12179</t>
  </si>
  <si>
    <t>1100/12180</t>
  </si>
  <si>
    <t>1500/12181</t>
  </si>
  <si>
    <t>Tanweer Ahsan</t>
  </si>
  <si>
    <t>Aug-27-2021</t>
  </si>
  <si>
    <t>0316 2084419</t>
  </si>
  <si>
    <t>0316 8918760</t>
  </si>
  <si>
    <t>4500/12182</t>
  </si>
  <si>
    <t>T-Nursery/0745</t>
  </si>
  <si>
    <t>Eshal Fatima</t>
  </si>
  <si>
    <t>T-I/0746</t>
  </si>
  <si>
    <t>Nov-09-2018</t>
  </si>
  <si>
    <t>1300/12188</t>
  </si>
  <si>
    <t>1200/12188</t>
  </si>
  <si>
    <t>1400/12186</t>
  </si>
  <si>
    <t>1400/12187</t>
  </si>
  <si>
    <t>900/12187</t>
  </si>
  <si>
    <t>1500/12183</t>
  </si>
  <si>
    <t>1400/12184</t>
  </si>
  <si>
    <t>1000/12184</t>
  </si>
  <si>
    <t>1400/12189</t>
  </si>
  <si>
    <t>1500/12190</t>
  </si>
  <si>
    <t>1300/12191</t>
  </si>
  <si>
    <t>1300/12192</t>
  </si>
  <si>
    <t>1500/12194</t>
  </si>
  <si>
    <t>T-VI/0726</t>
  </si>
  <si>
    <t>Muhammad Muntazir</t>
  </si>
  <si>
    <t>Fida Hussain</t>
  </si>
  <si>
    <t>0314 2958508</t>
  </si>
  <si>
    <t>0345 2169808</t>
  </si>
  <si>
    <t>Feb-20-2013</t>
  </si>
  <si>
    <t>0345 3480199</t>
  </si>
  <si>
    <t>0344 7568904</t>
  </si>
  <si>
    <t>5000/12201</t>
  </si>
  <si>
    <t>T-VII/0747</t>
  </si>
  <si>
    <t>T-II/0748</t>
  </si>
  <si>
    <t>Tatheer Fatima</t>
  </si>
  <si>
    <t>Oct-17-2017</t>
  </si>
  <si>
    <t>0346 8763915</t>
  </si>
  <si>
    <t>5000/12202</t>
  </si>
  <si>
    <t>1500/12195</t>
  </si>
  <si>
    <t>1500/12196</t>
  </si>
  <si>
    <t>1500/12197</t>
  </si>
  <si>
    <t>750/12198</t>
  </si>
  <si>
    <t>1500/12199</t>
  </si>
  <si>
    <t>1400/12200</t>
  </si>
  <si>
    <t>1500/12201</t>
  </si>
  <si>
    <t>1500/12204</t>
  </si>
  <si>
    <t>1500/12205</t>
  </si>
  <si>
    <t>1000/12206</t>
  </si>
  <si>
    <t>1500/12207</t>
  </si>
  <si>
    <t>750/12207</t>
  </si>
  <si>
    <t>1400/12208</t>
  </si>
  <si>
    <t>1500/12209</t>
  </si>
  <si>
    <t>1500/12210</t>
  </si>
  <si>
    <t>1400/12211</t>
  </si>
  <si>
    <t>1400/12212</t>
  </si>
  <si>
    <t>250/12213</t>
  </si>
  <si>
    <t>1500/12214</t>
  </si>
  <si>
    <t>1500/12215</t>
  </si>
  <si>
    <t>1500/12216</t>
  </si>
  <si>
    <t>1500/12217</t>
  </si>
  <si>
    <t>1000/12216</t>
  </si>
  <si>
    <t>1500/12218</t>
  </si>
  <si>
    <t>1500/12219</t>
  </si>
  <si>
    <t>Jun-24</t>
  </si>
  <si>
    <t>1400/12220</t>
  </si>
  <si>
    <t>1500/12221</t>
  </si>
  <si>
    <t>1400/12222</t>
  </si>
  <si>
    <t>500/12046+1000/12223</t>
  </si>
  <si>
    <t>1500/12223</t>
  </si>
  <si>
    <t>1500/12224</t>
  </si>
  <si>
    <t>1000/12224</t>
  </si>
  <si>
    <t>1500/12225</t>
  </si>
  <si>
    <t>1500/12227</t>
  </si>
  <si>
    <t>1400/12229</t>
  </si>
  <si>
    <t>1400/12228</t>
  </si>
  <si>
    <t>1500/12229</t>
  </si>
  <si>
    <t>1500/12228</t>
  </si>
  <si>
    <t>1500/12037</t>
  </si>
  <si>
    <t>1500/12230</t>
  </si>
  <si>
    <t>1300/12230</t>
  </si>
  <si>
    <t>Ashna Fatima</t>
  </si>
  <si>
    <t>T-Prep-I/0749</t>
  </si>
  <si>
    <t>4500/12232</t>
  </si>
  <si>
    <t>Inaaya Razi</t>
  </si>
  <si>
    <t>Muhammad Razi Uddi Saad</t>
  </si>
  <si>
    <t>T-I/0750</t>
  </si>
  <si>
    <t>Oct-18-2017</t>
  </si>
  <si>
    <t>0315 0274809</t>
  </si>
  <si>
    <t>0344 1317387</t>
  </si>
  <si>
    <t>4000/12240</t>
  </si>
  <si>
    <t>Fatima Razi</t>
  </si>
  <si>
    <t>Jul-19-2020</t>
  </si>
  <si>
    <t>T-Nursery/0751</t>
  </si>
  <si>
    <t>Minal Usmani</t>
  </si>
  <si>
    <t>Faisal Intezar</t>
  </si>
  <si>
    <t>T-Nursery/0752</t>
  </si>
  <si>
    <t>Aug-17-2021</t>
  </si>
  <si>
    <t>4000/12243</t>
  </si>
  <si>
    <t>1500/12242</t>
  </si>
  <si>
    <t xml:space="preserve"> Kalil Ahmed</t>
  </si>
  <si>
    <t>1500/12233</t>
  </si>
  <si>
    <t>1500/12234</t>
  </si>
  <si>
    <t>1500/12235</t>
  </si>
  <si>
    <t>1400/12236</t>
  </si>
  <si>
    <t>1000/12236</t>
  </si>
  <si>
    <t>1400/12237</t>
  </si>
  <si>
    <t>1300/12238</t>
  </si>
  <si>
    <t>1500/12238</t>
  </si>
  <si>
    <t>1500/12244</t>
  </si>
  <si>
    <t>1400/12245</t>
  </si>
  <si>
    <t>1200/12245</t>
  </si>
  <si>
    <t>1500/12247</t>
  </si>
  <si>
    <t>300/11937+400/12248</t>
  </si>
  <si>
    <t>700/12248</t>
  </si>
  <si>
    <t>1500/12249</t>
  </si>
  <si>
    <t>1500/12250</t>
  </si>
  <si>
    <t>1500/12251</t>
  </si>
  <si>
    <t>1400/12251</t>
  </si>
  <si>
    <t>1000/12252</t>
  </si>
  <si>
    <t>1000/12253</t>
  </si>
  <si>
    <t>1300/12254</t>
  </si>
  <si>
    <t>700/12255</t>
  </si>
  <si>
    <t>1500/12257</t>
  </si>
  <si>
    <t>1300/12256</t>
  </si>
  <si>
    <t>1400/12256</t>
  </si>
  <si>
    <t>0321 2491033</t>
  </si>
  <si>
    <t>0323 2717694</t>
  </si>
  <si>
    <t>1400/12264</t>
  </si>
  <si>
    <t>1400/12263</t>
  </si>
  <si>
    <t>1200/12263</t>
  </si>
  <si>
    <t>1500/12265</t>
  </si>
  <si>
    <t>1500/12258</t>
  </si>
  <si>
    <t>1500/12259</t>
  </si>
  <si>
    <t>1400/12260</t>
  </si>
  <si>
    <t>800/12260</t>
  </si>
  <si>
    <t>1500/12261</t>
  </si>
  <si>
    <t>1500/12262</t>
  </si>
  <si>
    <t>1500/12266</t>
  </si>
  <si>
    <t>1300/12272</t>
  </si>
  <si>
    <t>1400/12273</t>
  </si>
  <si>
    <t>1300/12273</t>
  </si>
  <si>
    <t>900/12273</t>
  </si>
  <si>
    <t>1500/12267</t>
  </si>
  <si>
    <t>1500/12268</t>
  </si>
  <si>
    <t>550/12269</t>
  </si>
  <si>
    <t>1500/12270</t>
  </si>
  <si>
    <t>1500/12271</t>
  </si>
  <si>
    <t>1500/12274</t>
  </si>
  <si>
    <t>500/12278</t>
  </si>
  <si>
    <t>1500/12279</t>
  </si>
  <si>
    <t>1400/12276</t>
  </si>
  <si>
    <t>1300/12277</t>
  </si>
  <si>
    <t>1300/12279</t>
  </si>
  <si>
    <t>1500/12280</t>
  </si>
  <si>
    <t>Muhammad Hassan Raza</t>
  </si>
  <si>
    <t>Muhammad Hamza Raza</t>
  </si>
  <si>
    <t>Nov-30-2019</t>
  </si>
  <si>
    <t>0343 0503006</t>
  </si>
  <si>
    <t>0318 7716709</t>
  </si>
  <si>
    <t>4000/12281</t>
  </si>
  <si>
    <t>1650/12281</t>
  </si>
  <si>
    <t>T-Nursery/0753</t>
  </si>
  <si>
    <t>1500/12282</t>
  </si>
  <si>
    <t>1500/12283</t>
  </si>
  <si>
    <t>1400/12292</t>
  </si>
  <si>
    <t>1200/12290</t>
  </si>
  <si>
    <t>1300/12291</t>
  </si>
  <si>
    <t>1500/12284</t>
  </si>
  <si>
    <t>1500/12285</t>
  </si>
  <si>
    <t>1500/12286</t>
  </si>
  <si>
    <t>1500/12287</t>
  </si>
  <si>
    <t>1500/12288</t>
  </si>
  <si>
    <t>1500/12289</t>
  </si>
  <si>
    <t>1500/12293</t>
  </si>
  <si>
    <t>1500/12294</t>
  </si>
  <si>
    <t>1500/12295</t>
  </si>
  <si>
    <t>1500/12296</t>
  </si>
  <si>
    <t>1400/12296</t>
  </si>
  <si>
    <t>1300/12298</t>
  </si>
  <si>
    <t>1500/12299</t>
  </si>
  <si>
    <t>1300/12300</t>
  </si>
  <si>
    <t>1500/12301</t>
  </si>
  <si>
    <t>1200/12302</t>
  </si>
  <si>
    <t>1000/12303</t>
  </si>
  <si>
    <t>1300/12304</t>
  </si>
  <si>
    <t>1500/12305</t>
  </si>
  <si>
    <t>1500/12306</t>
  </si>
  <si>
    <t>1500/12307</t>
  </si>
  <si>
    <t>Aiza Urooj</t>
  </si>
  <si>
    <t>Muhammad Ameen</t>
  </si>
  <si>
    <t>Mar-31-2017</t>
  </si>
  <si>
    <t>0317 2813401</t>
  </si>
  <si>
    <t>0310 0272505</t>
  </si>
  <si>
    <t>4000/12309</t>
  </si>
  <si>
    <t>1600/12309</t>
  </si>
  <si>
    <t>Abdul Arham</t>
  </si>
  <si>
    <t>T-I/0754</t>
  </si>
  <si>
    <t>T-VI/0755</t>
  </si>
  <si>
    <t>Apr-11-2012</t>
  </si>
  <si>
    <t>1400/12308</t>
  </si>
  <si>
    <t>1500/12310</t>
  </si>
  <si>
    <t>1400/12311</t>
  </si>
  <si>
    <t>1400/12312</t>
  </si>
  <si>
    <t>800/12312</t>
  </si>
  <si>
    <t>Muhammad Arham Anus</t>
  </si>
  <si>
    <t>Umar Ahmed</t>
  </si>
  <si>
    <t>T-IV/0756</t>
  </si>
  <si>
    <t>Jan-01-2012</t>
  </si>
  <si>
    <t>0323 2723287</t>
  </si>
  <si>
    <t>4000/12313</t>
  </si>
  <si>
    <t>1200/12315</t>
  </si>
  <si>
    <t>1400/12316</t>
  </si>
  <si>
    <t>1500/12317</t>
  </si>
  <si>
    <t>1500/12318</t>
  </si>
  <si>
    <t>1500/12319</t>
  </si>
  <si>
    <t>800/12320</t>
  </si>
  <si>
    <t>1500/12321</t>
  </si>
  <si>
    <t>1500/12322</t>
  </si>
  <si>
    <t>1100/12323</t>
  </si>
  <si>
    <t>1500/12324</t>
  </si>
  <si>
    <t>1400/12325</t>
  </si>
  <si>
    <t>1300/12325</t>
  </si>
  <si>
    <t>1500/12326</t>
  </si>
  <si>
    <t>500/12326</t>
  </si>
  <si>
    <t>1500/12327</t>
  </si>
  <si>
    <t>500/12082+500/12327</t>
  </si>
  <si>
    <t>1300/12328</t>
  </si>
  <si>
    <t>1400/ 12329</t>
  </si>
  <si>
    <t>Ápr-24</t>
  </si>
  <si>
    <t>May-24</t>
  </si>
  <si>
    <t>1500/12330</t>
  </si>
  <si>
    <t>1500/12331</t>
  </si>
  <si>
    <t>1500/12332</t>
  </si>
  <si>
    <t>1200/12333</t>
  </si>
  <si>
    <t>1500/12334</t>
  </si>
  <si>
    <t>1650/12335</t>
  </si>
  <si>
    <t>A.Fund 24-25</t>
  </si>
  <si>
    <t>Apr-24</t>
  </si>
  <si>
    <t>1500/12336</t>
  </si>
  <si>
    <t>1500/12337</t>
  </si>
  <si>
    <t>1500/12338</t>
  </si>
  <si>
    <t>900/12338</t>
  </si>
  <si>
    <t>1500/12339</t>
  </si>
  <si>
    <t>1500/12340</t>
  </si>
  <si>
    <t>1400/12341</t>
  </si>
  <si>
    <t>1300/12341</t>
  </si>
  <si>
    <t>1500/12342</t>
  </si>
  <si>
    <t>1000/12343</t>
  </si>
  <si>
    <t>Muhammad Zawar Ali</t>
  </si>
  <si>
    <t>Feb-24-2020</t>
  </si>
  <si>
    <t>0312 0823007</t>
  </si>
  <si>
    <t>0317 0241049</t>
  </si>
  <si>
    <t>T-Nursery/0757</t>
  </si>
  <si>
    <t>Ariha Fatima</t>
  </si>
  <si>
    <t>Meerab Baig</t>
  </si>
  <si>
    <t>Zaid Baig</t>
  </si>
  <si>
    <t>Waqar Baig</t>
  </si>
  <si>
    <t>T-Nursery/0758</t>
  </si>
  <si>
    <t>T-Nursery/0759</t>
  </si>
  <si>
    <t>T-Nursery/0760</t>
  </si>
  <si>
    <t>T-Nursery/0761</t>
  </si>
  <si>
    <t>Usama Irfan</t>
  </si>
  <si>
    <t>Oct-25-2019</t>
  </si>
  <si>
    <t>Apr-22-2020</t>
  </si>
  <si>
    <t>Sep-11-2020</t>
  </si>
  <si>
    <t>Feb-05-2021</t>
  </si>
  <si>
    <t>0312 2311049</t>
  </si>
  <si>
    <t>4000/12344</t>
  </si>
  <si>
    <t>4000/12345</t>
  </si>
  <si>
    <t>4000/12346</t>
  </si>
  <si>
    <t>1600/12344</t>
  </si>
  <si>
    <t>1600/12345</t>
  </si>
  <si>
    <t>1600/12346</t>
  </si>
  <si>
    <t>1500/12344</t>
  </si>
  <si>
    <t>1500/12345</t>
  </si>
  <si>
    <t>1500/12346</t>
  </si>
  <si>
    <t>1650/12347</t>
  </si>
  <si>
    <t>1650/12348</t>
  </si>
  <si>
    <t>1650/12349</t>
  </si>
  <si>
    <t>1650/12350</t>
  </si>
  <si>
    <t>1650/12353</t>
  </si>
  <si>
    <t>1650/12354</t>
  </si>
  <si>
    <t>1650/12355</t>
  </si>
  <si>
    <t>1650/12356</t>
  </si>
  <si>
    <t>1650/12357</t>
  </si>
  <si>
    <t>1650/12358</t>
  </si>
  <si>
    <t>1650/12359</t>
  </si>
  <si>
    <t>1650/12360</t>
  </si>
  <si>
    <t>5000/12349</t>
  </si>
  <si>
    <t>1300/12350</t>
  </si>
  <si>
    <t>1150/12351</t>
  </si>
  <si>
    <t>1500/12352</t>
  </si>
  <si>
    <t>1500/12354</t>
  </si>
  <si>
    <t>T-Nursery/0762</t>
  </si>
  <si>
    <t>T-Nursery/0763</t>
  </si>
  <si>
    <t>Feb-02-2019</t>
  </si>
  <si>
    <t>4000/12353</t>
  </si>
  <si>
    <t>Maxwell</t>
  </si>
  <si>
    <t>Naseem Rehmat</t>
  </si>
  <si>
    <t>Jan-10-2020</t>
  </si>
  <si>
    <t>8000/12355</t>
  </si>
  <si>
    <t>1650/12365</t>
  </si>
  <si>
    <t>1500/12367</t>
  </si>
  <si>
    <t>600/12366</t>
  </si>
  <si>
    <t>1650/12368</t>
  </si>
  <si>
    <t>1650/12369</t>
  </si>
  <si>
    <t>1500/12370</t>
  </si>
  <si>
    <t>T-Nursery/0764</t>
  </si>
  <si>
    <t xml:space="preserve">Zohan </t>
  </si>
  <si>
    <t>0345 22460254</t>
  </si>
  <si>
    <t>4000/12375</t>
  </si>
  <si>
    <t>1600/123751</t>
  </si>
  <si>
    <t>1600/12375</t>
  </si>
  <si>
    <t>1500/12381</t>
  </si>
  <si>
    <t>1500/12357</t>
  </si>
  <si>
    <t>1400/12358</t>
  </si>
  <si>
    <t>900/12358</t>
  </si>
  <si>
    <t>1000/12359</t>
  </si>
  <si>
    <t>1650/12361</t>
  </si>
  <si>
    <t>1600/12363</t>
  </si>
  <si>
    <t>1300/12364</t>
  </si>
  <si>
    <t>1500/12364</t>
  </si>
  <si>
    <t>900/12364</t>
  </si>
  <si>
    <t>1600/12371</t>
  </si>
  <si>
    <t>1500/11843</t>
  </si>
  <si>
    <t>1600/12383</t>
  </si>
  <si>
    <t>1500/12372</t>
  </si>
  <si>
    <t>850/12372</t>
  </si>
  <si>
    <t>1650/12373</t>
  </si>
  <si>
    <t>850/12373</t>
  </si>
  <si>
    <t>1650/12374</t>
  </si>
  <si>
    <t>1500/12374</t>
  </si>
  <si>
    <t>1500/12376</t>
  </si>
  <si>
    <t>1500/12377</t>
  </si>
  <si>
    <t>1500/12388</t>
  </si>
  <si>
    <t>1400/12378</t>
  </si>
  <si>
    <t>1000/12378</t>
  </si>
  <si>
    <t>1300/12379</t>
  </si>
  <si>
    <t>1500/12380</t>
  </si>
  <si>
    <t>1650/12382</t>
  </si>
  <si>
    <t>700/12380</t>
  </si>
  <si>
    <t>800/12382</t>
  </si>
  <si>
    <t>Annual Fund 24-25</t>
  </si>
  <si>
    <t>1650/12385</t>
  </si>
  <si>
    <t>1500/12384</t>
  </si>
  <si>
    <t>1650/12386</t>
  </si>
  <si>
    <t>1200/12387</t>
  </si>
  <si>
    <t>1400/12389</t>
  </si>
  <si>
    <t>1450/12390</t>
  </si>
  <si>
    <t xml:space="preserve">Izma </t>
  </si>
  <si>
    <t>M. Saleem</t>
  </si>
  <si>
    <t>T-Prep-I/0765</t>
  </si>
  <si>
    <t>Amna Salman</t>
  </si>
  <si>
    <t>Muhammad Salman</t>
  </si>
  <si>
    <t>Sep-09-2020</t>
  </si>
  <si>
    <t>0345 2350358</t>
  </si>
  <si>
    <t>0312 2871653</t>
  </si>
  <si>
    <t>Dec-05-2019</t>
  </si>
  <si>
    <t>1500/12399</t>
  </si>
  <si>
    <t>750/12391</t>
  </si>
  <si>
    <t>3500/12392</t>
  </si>
  <si>
    <t>1600/12392</t>
  </si>
  <si>
    <t>700/12393</t>
  </si>
  <si>
    <t>1500/12394</t>
  </si>
  <si>
    <t>1500/12395</t>
  </si>
  <si>
    <t>1000/12396</t>
  </si>
  <si>
    <t>1500/12397</t>
  </si>
  <si>
    <t>1500/12398</t>
  </si>
  <si>
    <t>1500/12400</t>
  </si>
  <si>
    <t>1650/12401</t>
  </si>
  <si>
    <t>1000/12402</t>
  </si>
  <si>
    <t>1500/12403</t>
  </si>
  <si>
    <t>650/12404+</t>
  </si>
  <si>
    <t>1500/12410</t>
  </si>
  <si>
    <t>Muhammad Arshman</t>
  </si>
  <si>
    <t>Muhammad Furqan</t>
  </si>
  <si>
    <t>T-Nursery/0767</t>
  </si>
  <si>
    <t>T-Nursery/0766</t>
  </si>
  <si>
    <t>Mar-10-2018</t>
  </si>
  <si>
    <t>0343 8060685</t>
  </si>
  <si>
    <t>0317 1131126</t>
  </si>
  <si>
    <t>4500/12411</t>
  </si>
  <si>
    <t>1650/12411</t>
  </si>
  <si>
    <t>1500/12412</t>
  </si>
  <si>
    <t>1500/12405</t>
  </si>
  <si>
    <t>1300/12405</t>
  </si>
  <si>
    <t>1650/12406</t>
  </si>
  <si>
    <t>150 remaining</t>
  </si>
  <si>
    <t>1500/12407</t>
  </si>
  <si>
    <t>1650/12408</t>
  </si>
  <si>
    <t>1300/12409</t>
  </si>
  <si>
    <t>1000/12409</t>
  </si>
  <si>
    <t>1400/12413</t>
  </si>
  <si>
    <t>800/12413</t>
  </si>
  <si>
    <t>1650/12414</t>
  </si>
  <si>
    <t>Jul-24</t>
  </si>
  <si>
    <t>Aug-24</t>
  </si>
  <si>
    <t>Sep-24</t>
  </si>
  <si>
    <t>Oct-24</t>
  </si>
  <si>
    <t>Nov-24</t>
  </si>
  <si>
    <t>Dec-24</t>
  </si>
  <si>
    <t>1500/12414</t>
  </si>
  <si>
    <t>1650/12415</t>
  </si>
  <si>
    <t>1500/12415</t>
  </si>
  <si>
    <t>Huraira</t>
  </si>
  <si>
    <t>Apr-09-2019</t>
  </si>
  <si>
    <t>3000/12416</t>
  </si>
  <si>
    <t>T-Nursery/0768</t>
  </si>
  <si>
    <t>1500/12416</t>
  </si>
  <si>
    <t>1650/12417</t>
  </si>
  <si>
    <t>700/11155+700/12418</t>
  </si>
  <si>
    <t>1400/12418</t>
  </si>
  <si>
    <t>1650/12419</t>
  </si>
  <si>
    <t>1400/12420</t>
  </si>
  <si>
    <t>Hajar</t>
  </si>
  <si>
    <t>Shariq Ahmed Khan</t>
  </si>
  <si>
    <t>Aug-24-2020</t>
  </si>
  <si>
    <t>T-Nursery/0769</t>
  </si>
  <si>
    <t>0317 2011263</t>
  </si>
  <si>
    <t>0310 2876869</t>
  </si>
  <si>
    <t>2500/12422</t>
  </si>
  <si>
    <t>850/12422</t>
  </si>
  <si>
    <t>1650/12422</t>
  </si>
  <si>
    <t>1500/12422</t>
  </si>
  <si>
    <t>900/12424</t>
  </si>
  <si>
    <t>1500/12424</t>
  </si>
  <si>
    <t>1650/12423</t>
  </si>
  <si>
    <t>1500/12425</t>
  </si>
  <si>
    <t>Muhammd Umar Farooq</t>
  </si>
  <si>
    <t>Muhammad Adeel Khan</t>
  </si>
  <si>
    <t>Muhammad Sudais Khan</t>
  </si>
  <si>
    <t>T-II/0771</t>
  </si>
  <si>
    <t>0322 2297007</t>
  </si>
  <si>
    <t>0321 2651130</t>
  </si>
  <si>
    <t>Sep-01-2019</t>
  </si>
  <si>
    <t>4500/12427</t>
  </si>
  <si>
    <t>1650/12427</t>
  </si>
  <si>
    <t>T-Nursery/0770</t>
  </si>
  <si>
    <t>1650/12428</t>
  </si>
  <si>
    <t>Faiz Muhammad</t>
  </si>
  <si>
    <t>Tariq Abdullah</t>
  </si>
  <si>
    <t>T-I/0772</t>
  </si>
  <si>
    <t>Aug-12-2024</t>
  </si>
  <si>
    <t>0333 3006053</t>
  </si>
  <si>
    <t>5000/12431</t>
  </si>
  <si>
    <t>1500/12429</t>
  </si>
  <si>
    <t>1650/12429</t>
  </si>
  <si>
    <t>1500/12430</t>
  </si>
  <si>
    <t>1200/12432</t>
  </si>
  <si>
    <t>T-Nursery/0773</t>
  </si>
  <si>
    <t>Fareesha Zunair</t>
  </si>
  <si>
    <t>May-27-2020</t>
  </si>
  <si>
    <t>0320 7880845</t>
  </si>
  <si>
    <t>0317 21741624</t>
  </si>
  <si>
    <t>5000/12439</t>
  </si>
  <si>
    <t>1300/12432</t>
  </si>
  <si>
    <t>1650/12433</t>
  </si>
  <si>
    <t>1600/12434</t>
  </si>
  <si>
    <t>1500/12435</t>
  </si>
  <si>
    <t>1500/12436</t>
  </si>
  <si>
    <t>1500/12437</t>
  </si>
  <si>
    <t>1000/12440</t>
  </si>
  <si>
    <t>Arwa</t>
  </si>
  <si>
    <t>Imran</t>
  </si>
  <si>
    <t>T-Nursery/0774</t>
  </si>
  <si>
    <t>4000/12441</t>
  </si>
  <si>
    <t>Parisa Farhan</t>
  </si>
  <si>
    <t>1600/12442</t>
  </si>
  <si>
    <t>1500/12443</t>
  </si>
  <si>
    <t>1600/12444</t>
  </si>
  <si>
    <t>1500/12445</t>
  </si>
  <si>
    <t>1500/12446</t>
  </si>
  <si>
    <t>1500/12449</t>
  </si>
  <si>
    <t>1650/12448</t>
  </si>
  <si>
    <t>1400/12450</t>
  </si>
  <si>
    <t>1200/12450</t>
  </si>
  <si>
    <t>1500/12451</t>
  </si>
  <si>
    <t>1350/12452</t>
  </si>
  <si>
    <t>1500/12453</t>
  </si>
  <si>
    <t>1000/12454</t>
  </si>
  <si>
    <t>1500/12455</t>
  </si>
  <si>
    <t>Freeship</t>
  </si>
  <si>
    <t>1500/12457</t>
  </si>
  <si>
    <t>1400/12457</t>
  </si>
  <si>
    <t>1000/12457</t>
  </si>
  <si>
    <t>1600/12458</t>
  </si>
  <si>
    <t>1400/12459</t>
  </si>
  <si>
    <t>950/12460</t>
  </si>
  <si>
    <t>1100/12462</t>
  </si>
  <si>
    <t>1400/12463</t>
  </si>
  <si>
    <t>1300/12464</t>
  </si>
  <si>
    <t>1650/12465</t>
  </si>
  <si>
    <t>1500/12466</t>
  </si>
  <si>
    <t>1000/12466+</t>
  </si>
  <si>
    <t>1500/12468</t>
  </si>
  <si>
    <t>1650/12469</t>
  </si>
  <si>
    <t>1300/12470</t>
  </si>
  <si>
    <t>1400/12470</t>
  </si>
  <si>
    <t>1500/12471</t>
  </si>
  <si>
    <t>250/12273</t>
  </si>
  <si>
    <t>1500/12474</t>
  </si>
  <si>
    <t>1650/12475</t>
  </si>
  <si>
    <t>1500/12475</t>
  </si>
  <si>
    <t>1100/12476</t>
  </si>
  <si>
    <t>Annual Fund 23-24</t>
  </si>
  <si>
    <t>1400/12477</t>
  </si>
  <si>
    <t>1650/12478</t>
  </si>
  <si>
    <t>1650/12479</t>
  </si>
  <si>
    <t>Zohan Ahmed</t>
  </si>
  <si>
    <t>Muhammad Nawaz</t>
  </si>
  <si>
    <t>Dec-17-2020</t>
  </si>
  <si>
    <t>0315 8898575</t>
  </si>
  <si>
    <t>5000/12480</t>
  </si>
  <si>
    <t>T-Nursery/0776</t>
  </si>
  <si>
    <t>1500/12481</t>
  </si>
  <si>
    <t>1650/12481</t>
  </si>
  <si>
    <t>1200/12481</t>
  </si>
  <si>
    <t>1200/12092</t>
  </si>
  <si>
    <t>1650/12482</t>
  </si>
  <si>
    <t>1200/12482</t>
  </si>
  <si>
    <t>1500/12483</t>
  </si>
  <si>
    <t>1450/12484</t>
  </si>
  <si>
    <t>1650/12485</t>
  </si>
  <si>
    <t>1000/12486</t>
  </si>
  <si>
    <t>1300/12487</t>
  </si>
  <si>
    <t>1300/12488</t>
  </si>
  <si>
    <t>1500/12519</t>
  </si>
  <si>
    <t>1450/12521</t>
  </si>
  <si>
    <t>800/125222</t>
  </si>
  <si>
    <t>1000/12524</t>
  </si>
  <si>
    <t>1000/12525</t>
  </si>
  <si>
    <t>1500/12526</t>
  </si>
  <si>
    <t>800/12061</t>
  </si>
  <si>
    <t>1300/12523</t>
  </si>
  <si>
    <t>1200/12523</t>
  </si>
  <si>
    <t>1400/12528</t>
  </si>
  <si>
    <t>1200/12528</t>
  </si>
  <si>
    <t>650/12529</t>
  </si>
  <si>
    <t>1300/12535</t>
  </si>
  <si>
    <t>1650/12536</t>
  </si>
  <si>
    <t>1650/12537</t>
  </si>
  <si>
    <t>1650/12536+100 remaining</t>
  </si>
  <si>
    <t>1650/12539</t>
  </si>
  <si>
    <t>1600/12540</t>
  </si>
  <si>
    <t>1100/12363</t>
  </si>
  <si>
    <t>1100/12540</t>
  </si>
  <si>
    <t>550/12530</t>
  </si>
  <si>
    <t>1500/12531</t>
  </si>
  <si>
    <t>1400/12531</t>
  </si>
  <si>
    <t>1000/12531</t>
  </si>
  <si>
    <t>1500/12532</t>
  </si>
  <si>
    <t>1500/12533</t>
  </si>
  <si>
    <t>1650/12534</t>
  </si>
  <si>
    <t>800/12385</t>
  </si>
  <si>
    <t>800/12534</t>
  </si>
  <si>
    <t>750/12451</t>
  </si>
  <si>
    <t>1500/12452</t>
  </si>
  <si>
    <t>1650/12452</t>
  </si>
  <si>
    <t>1600/12543</t>
  </si>
  <si>
    <t>1650/12544</t>
  </si>
  <si>
    <t>1650/12545</t>
  </si>
  <si>
    <t>1400/12546</t>
  </si>
  <si>
    <t>1300/12547</t>
  </si>
  <si>
    <t>1200/12547</t>
  </si>
  <si>
    <t>1400/12549</t>
  </si>
  <si>
    <t>1650/12550</t>
  </si>
  <si>
    <t>1650/12551</t>
  </si>
  <si>
    <t>1650/12552</t>
  </si>
  <si>
    <t>1650/12553</t>
  </si>
  <si>
    <t>1500/12554</t>
  </si>
  <si>
    <t>900/12554</t>
  </si>
  <si>
    <t>1500/12555</t>
  </si>
  <si>
    <t>1650/12556</t>
  </si>
  <si>
    <t>1400/12557</t>
  </si>
  <si>
    <t>1500/12558</t>
  </si>
  <si>
    <t>1650/12558</t>
  </si>
  <si>
    <t>1500/12557</t>
  </si>
  <si>
    <t>1500/12567</t>
  </si>
  <si>
    <t>1500/12240+2500/12559</t>
  </si>
  <si>
    <t>1650/12559</t>
  </si>
  <si>
    <t>1600/12559</t>
  </si>
  <si>
    <t>1650/12560</t>
  </si>
  <si>
    <t>1650/12497</t>
  </si>
  <si>
    <t>1000/12497</t>
  </si>
  <si>
    <t>1000/12560</t>
  </si>
  <si>
    <t>1650/12561</t>
  </si>
  <si>
    <t>annual Fund 24-25</t>
  </si>
  <si>
    <t>1500/12562</t>
  </si>
  <si>
    <t>1100/12563</t>
  </si>
  <si>
    <t>1500/12564</t>
  </si>
  <si>
    <t>1400/12565</t>
  </si>
  <si>
    <t>900/12565</t>
  </si>
  <si>
    <t>1300/12567</t>
  </si>
  <si>
    <t>5000/12150</t>
  </si>
  <si>
    <t>1500/12568</t>
  </si>
  <si>
    <t>1600/12568</t>
  </si>
  <si>
    <t>1600/12570</t>
  </si>
  <si>
    <t>700/12571</t>
  </si>
  <si>
    <t>1650/12572</t>
  </si>
  <si>
    <t>1650/12573</t>
  </si>
  <si>
    <t>1600/12574</t>
  </si>
  <si>
    <t>1650/12575</t>
  </si>
  <si>
    <t>1650/12576</t>
  </si>
  <si>
    <t>1650/12577</t>
  </si>
  <si>
    <t>1500/12578</t>
  </si>
  <si>
    <t>1650/12579</t>
  </si>
  <si>
    <t>1500/12581</t>
  </si>
  <si>
    <t>1650/12580</t>
  </si>
  <si>
    <t>1500/12582</t>
  </si>
  <si>
    <t>1300/12582</t>
  </si>
  <si>
    <t>1600/12456</t>
  </si>
  <si>
    <t>1600/12583</t>
  </si>
  <si>
    <t>1650/12584</t>
  </si>
  <si>
    <t>1500/12585</t>
  </si>
  <si>
    <t>1300/12586</t>
  </si>
  <si>
    <t>1600/12587</t>
  </si>
  <si>
    <t>1650/12588</t>
  </si>
  <si>
    <t>1400/12589</t>
  </si>
  <si>
    <t>1500/12589</t>
  </si>
  <si>
    <t>1500/12590</t>
  </si>
  <si>
    <t>1650/12590</t>
  </si>
  <si>
    <t>1350/12590+</t>
  </si>
  <si>
    <t>1500/12591</t>
  </si>
  <si>
    <t>1500/12592</t>
  </si>
  <si>
    <t>1500/12593</t>
  </si>
  <si>
    <t>600/12594</t>
  </si>
  <si>
    <t>1650/12595</t>
  </si>
  <si>
    <t>1650/12596</t>
  </si>
  <si>
    <t>1500/12597</t>
  </si>
  <si>
    <t>1300/12599</t>
  </si>
  <si>
    <t>1300/12226</t>
  </si>
  <si>
    <t>1300/12600</t>
  </si>
  <si>
    <t>1300/12601</t>
  </si>
  <si>
    <t>1650/12602</t>
  </si>
  <si>
    <t>1400/12603</t>
  </si>
  <si>
    <t>1000/12603</t>
  </si>
  <si>
    <t>1500/12603</t>
  </si>
  <si>
    <t>1650/12604</t>
  </si>
  <si>
    <t>1000/12605</t>
  </si>
  <si>
    <t>1400/12606</t>
  </si>
  <si>
    <t>1300/12606</t>
  </si>
  <si>
    <t>1000/12606</t>
  </si>
  <si>
    <t>1500/12607</t>
  </si>
  <si>
    <t>1400/12608</t>
  </si>
  <si>
    <t>1000/12608</t>
  </si>
  <si>
    <t>1400/12609</t>
  </si>
  <si>
    <t>500/12131+800/12609</t>
  </si>
  <si>
    <t>1500/12609</t>
  </si>
  <si>
    <t>1600/12610</t>
  </si>
  <si>
    <t>1650/12611</t>
  </si>
  <si>
    <t>950/12612</t>
  </si>
  <si>
    <t>1650/12613</t>
  </si>
  <si>
    <t>REPEATING</t>
  </si>
  <si>
    <t>700/12614</t>
  </si>
  <si>
    <t>1600/12615</t>
  </si>
  <si>
    <t>1500/12616</t>
  </si>
  <si>
    <t>1600/12617</t>
  </si>
  <si>
    <t>1600/12618</t>
  </si>
  <si>
    <t>1600/12619</t>
  </si>
  <si>
    <t>1650/12620</t>
  </si>
  <si>
    <t>1600/12621</t>
  </si>
  <si>
    <t>1600/126222</t>
  </si>
  <si>
    <t>1600/12622</t>
  </si>
  <si>
    <t>1600/12623</t>
  </si>
  <si>
    <t>1000/12624</t>
  </si>
  <si>
    <t>1650/12625</t>
  </si>
  <si>
    <t>1650/12626</t>
  </si>
  <si>
    <t>1300/12627</t>
  </si>
  <si>
    <t>1400/12628</t>
  </si>
  <si>
    <t>1000/12628</t>
  </si>
  <si>
    <t>1400/12630</t>
  </si>
  <si>
    <t>1200/12630</t>
  </si>
  <si>
    <t>1600/12631</t>
  </si>
  <si>
    <t>1650/12631</t>
  </si>
  <si>
    <t>1650/12632</t>
  </si>
  <si>
    <t>1600/12634</t>
  </si>
  <si>
    <t>1650/12635</t>
  </si>
  <si>
    <t>1400/12636</t>
  </si>
  <si>
    <t>1650/12637</t>
  </si>
  <si>
    <t>1650/12638</t>
  </si>
  <si>
    <t>1500/12639</t>
  </si>
  <si>
    <t>1500/12641</t>
  </si>
  <si>
    <t>1650/12641</t>
  </si>
  <si>
    <t>1650/12640</t>
  </si>
  <si>
    <t>1600/12642</t>
  </si>
  <si>
    <t>1500/12643</t>
  </si>
  <si>
    <t>1000/12643</t>
  </si>
  <si>
    <t>1500/12508</t>
  </si>
  <si>
    <t>1000/12644</t>
  </si>
  <si>
    <t>1650/12644</t>
  </si>
  <si>
    <t>1500/12645</t>
  </si>
  <si>
    <t>1300/12646</t>
  </si>
  <si>
    <t>1000/12646</t>
  </si>
  <si>
    <t>1500/12647</t>
  </si>
  <si>
    <t>1650/12648</t>
  </si>
  <si>
    <t>1400/12648</t>
  </si>
  <si>
    <t>1650/12649</t>
  </si>
  <si>
    <t>1500/12649</t>
  </si>
  <si>
    <t>1500/12650</t>
  </si>
  <si>
    <t>1500/12651</t>
  </si>
  <si>
    <t>1650/12651</t>
  </si>
  <si>
    <t>1500/12472</t>
  </si>
  <si>
    <t>1500/12652</t>
  </si>
  <si>
    <t>1400/12503</t>
  </si>
  <si>
    <t>1500/12653</t>
  </si>
  <si>
    <t>850/12654</t>
  </si>
  <si>
    <t>1500/12655</t>
  </si>
  <si>
    <t>1500/12656</t>
  </si>
  <si>
    <t>1650/12657</t>
  </si>
  <si>
    <t>1200/12658</t>
  </si>
  <si>
    <t>1300/12658</t>
  </si>
  <si>
    <t>1500/12659</t>
  </si>
  <si>
    <t>1400/12660</t>
  </si>
  <si>
    <t>1500/12660</t>
  </si>
  <si>
    <t>800/12660</t>
  </si>
  <si>
    <t>900/12660</t>
  </si>
  <si>
    <t>1400/12661</t>
  </si>
  <si>
    <t>1450/12662</t>
  </si>
  <si>
    <t>1350/12663</t>
  </si>
  <si>
    <t>250/12664</t>
  </si>
  <si>
    <t>1400/12665</t>
  </si>
  <si>
    <t>Unzila Noor</t>
  </si>
  <si>
    <t>Imran Khan</t>
  </si>
  <si>
    <t>T-II/0775</t>
  </si>
  <si>
    <t>Sep-03-2017</t>
  </si>
  <si>
    <t>0312 0014147</t>
  </si>
  <si>
    <t>0311 2830009</t>
  </si>
  <si>
    <t>5000/12447</t>
  </si>
  <si>
    <t>1650/12447</t>
  </si>
  <si>
    <t>1650/12490</t>
  </si>
  <si>
    <t>1650/12666</t>
  </si>
  <si>
    <t>1600/12667</t>
  </si>
  <si>
    <t>1650/12668</t>
  </si>
  <si>
    <t>1650/12669</t>
  </si>
  <si>
    <t>1600/12670</t>
  </si>
  <si>
    <t>1650/12671</t>
  </si>
  <si>
    <t>Jun-27</t>
  </si>
  <si>
    <t>Jun-28</t>
  </si>
  <si>
    <t>Jun-29</t>
  </si>
  <si>
    <t>Jun-30</t>
  </si>
  <si>
    <t>Jun-31</t>
  </si>
  <si>
    <t>Jun-32</t>
  </si>
  <si>
    <t>Jun-33</t>
  </si>
  <si>
    <t>800/12671</t>
  </si>
  <si>
    <t>1500/12561</t>
  </si>
  <si>
    <t>1500/12673</t>
  </si>
  <si>
    <t>850/12511</t>
  </si>
  <si>
    <t>850/12673</t>
  </si>
  <si>
    <t>1650/12496</t>
  </si>
  <si>
    <t>1650/12674</t>
  </si>
  <si>
    <t>1650/12675</t>
  </si>
  <si>
    <t>1650/12676</t>
  </si>
  <si>
    <t>1000/12677</t>
  </si>
  <si>
    <t>1650/12678</t>
  </si>
  <si>
    <t>1650/12679</t>
  </si>
  <si>
    <t>1650/12680</t>
  </si>
  <si>
    <t>1650/12520</t>
  </si>
  <si>
    <t>1650/12681</t>
  </si>
  <si>
    <t>1600/12682</t>
  </si>
  <si>
    <t>1650/12683</t>
  </si>
  <si>
    <t>1200/12684</t>
  </si>
  <si>
    <t>1200/12506</t>
  </si>
  <si>
    <t>1600/12685</t>
  </si>
  <si>
    <t>1500/12687</t>
  </si>
  <si>
    <t>1500/12686</t>
  </si>
  <si>
    <t>1600/12688</t>
  </si>
  <si>
    <t>1650/12690</t>
  </si>
  <si>
    <t>1600/12689</t>
  </si>
  <si>
    <t>1500/12691</t>
  </si>
  <si>
    <t>1450/12693</t>
  </si>
  <si>
    <t>1450/12692</t>
  </si>
  <si>
    <t>1500/12694</t>
  </si>
  <si>
    <t>1300/12695</t>
  </si>
  <si>
    <t>1650/12696</t>
  </si>
  <si>
    <t>1400/12697</t>
  </si>
  <si>
    <t>1500/12517</t>
  </si>
  <si>
    <t>1500/12509</t>
  </si>
  <si>
    <t>1500/12698</t>
  </si>
  <si>
    <t>1500/12699</t>
  </si>
  <si>
    <t>1300/12700</t>
  </si>
  <si>
    <t>1500/12701</t>
  </si>
  <si>
    <t>1600/12702</t>
  </si>
  <si>
    <t>1600/12548</t>
  </si>
  <si>
    <t>600/12703</t>
  </si>
  <si>
    <t>750/12504</t>
  </si>
  <si>
    <t>1500/12501</t>
  </si>
  <si>
    <t>1500/12516</t>
  </si>
  <si>
    <t>1500/12502</t>
  </si>
  <si>
    <t>1500/12513</t>
  </si>
  <si>
    <t>800/12538</t>
  </si>
  <si>
    <t>800/12704</t>
  </si>
  <si>
    <t>1650/12705</t>
  </si>
  <si>
    <t>1650/12706</t>
  </si>
  <si>
    <t>250/12707</t>
  </si>
  <si>
    <t>1500/12708</t>
  </si>
  <si>
    <t>1500/12709</t>
  </si>
  <si>
    <t>1300/12710</t>
  </si>
  <si>
    <t>1500/12711</t>
  </si>
  <si>
    <t>1600/12712</t>
  </si>
  <si>
    <t>1300/12713</t>
  </si>
  <si>
    <t>1400/12713</t>
  </si>
  <si>
    <t>1500/12714</t>
  </si>
  <si>
    <t>1650/12527</t>
  </si>
  <si>
    <t>1650/12715</t>
  </si>
  <si>
    <t>1500/12716</t>
  </si>
  <si>
    <t>1600/12717</t>
  </si>
  <si>
    <t>1650/12718</t>
  </si>
  <si>
    <t>1650/12719</t>
  </si>
  <si>
    <t>1500/12720</t>
  </si>
  <si>
    <t>1500/12721</t>
  </si>
  <si>
    <t>1650/12722</t>
  </si>
  <si>
    <t>1500/12723</t>
  </si>
  <si>
    <t>1500/12756</t>
  </si>
  <si>
    <t>1400/12756</t>
  </si>
  <si>
    <t>1000/12756</t>
  </si>
  <si>
    <t>1500/12757</t>
  </si>
  <si>
    <t>900/12757</t>
  </si>
  <si>
    <t>1500/12758</t>
  </si>
  <si>
    <t>850/12758</t>
  </si>
  <si>
    <t>1500/12760</t>
  </si>
  <si>
    <t>1600/12760</t>
  </si>
  <si>
    <t>1650/127601</t>
  </si>
  <si>
    <t>1650/12762</t>
  </si>
  <si>
    <t>1650/12763</t>
  </si>
  <si>
    <t>1000/12724</t>
  </si>
  <si>
    <t>1450/12725</t>
  </si>
  <si>
    <t>1500/12726</t>
  </si>
  <si>
    <t>1650/12727</t>
  </si>
  <si>
    <t>1600/12728</t>
  </si>
  <si>
    <t>1600/12729</t>
  </si>
  <si>
    <t>1650/12730</t>
  </si>
  <si>
    <t>Cleared till Apr-25</t>
  </si>
  <si>
    <t>1200/12732</t>
  </si>
  <si>
    <t>1650/12733</t>
  </si>
  <si>
    <t>800/12733</t>
  </si>
  <si>
    <t>1500/12734</t>
  </si>
  <si>
    <t>1650/12735</t>
  </si>
  <si>
    <t>1600/12736</t>
  </si>
  <si>
    <t>1400/12737</t>
  </si>
  <si>
    <t>1000/12738</t>
  </si>
  <si>
    <t>1500/12738</t>
  </si>
  <si>
    <t>1500/12739</t>
  </si>
  <si>
    <t>1600/12741</t>
  </si>
  <si>
    <t>1600/12742</t>
  </si>
  <si>
    <t>1650/12764</t>
  </si>
  <si>
    <t>1500/12743</t>
  </si>
  <si>
    <t>1600/12743</t>
  </si>
  <si>
    <t>1650/12744</t>
  </si>
  <si>
    <t>1400/12745</t>
  </si>
  <si>
    <t>1500/12746</t>
  </si>
  <si>
    <t>1350/12746</t>
  </si>
  <si>
    <t>1650/12747</t>
  </si>
  <si>
    <t>1400/12748</t>
  </si>
  <si>
    <t>1300/12749</t>
  </si>
  <si>
    <t>1500/12749</t>
  </si>
  <si>
    <t>1100/12750</t>
  </si>
  <si>
    <t>1350/12751</t>
  </si>
  <si>
    <t>1650/12752</t>
  </si>
  <si>
    <t>1200/12753</t>
  </si>
  <si>
    <t>1400/12753</t>
  </si>
  <si>
    <t>1650/12754</t>
  </si>
  <si>
    <t>1650/12755</t>
  </si>
  <si>
    <t>1600/12765</t>
  </si>
  <si>
    <t>1500/12766</t>
  </si>
  <si>
    <t>1650/12767</t>
  </si>
  <si>
    <t>1300/12768</t>
  </si>
  <si>
    <t>850/12769</t>
  </si>
  <si>
    <t>1650/12769</t>
  </si>
  <si>
    <t>1650/12770</t>
  </si>
  <si>
    <t>1600/12771</t>
  </si>
  <si>
    <t>1300/12771</t>
  </si>
  <si>
    <t>1650/12773</t>
  </si>
  <si>
    <t>Áug-24</t>
  </si>
  <si>
    <t>250/12774</t>
  </si>
  <si>
    <t>1000/12774</t>
  </si>
  <si>
    <t>1500/12775</t>
  </si>
  <si>
    <t>1500/12776</t>
  </si>
  <si>
    <t>1000/12776</t>
  </si>
  <si>
    <t>1650/12777</t>
  </si>
  <si>
    <t>1600/12777</t>
  </si>
  <si>
    <t>1650/12778</t>
  </si>
  <si>
    <t>1200/12788</t>
  </si>
  <si>
    <t>1300/12779</t>
  </si>
  <si>
    <t>1500/12780</t>
  </si>
  <si>
    <t>1500/12781</t>
  </si>
  <si>
    <t>1650/12782</t>
  </si>
  <si>
    <t>1500/12783</t>
  </si>
  <si>
    <t>1000/12784</t>
  </si>
  <si>
    <t>1600/12786</t>
  </si>
  <si>
    <t>1000/12785</t>
  </si>
  <si>
    <t>1300/12787</t>
  </si>
  <si>
    <t>1400/12787</t>
  </si>
  <si>
    <t>1500/12788</t>
  </si>
  <si>
    <t>1000/12356</t>
  </si>
  <si>
    <t>1500/12514</t>
  </si>
  <si>
    <t>1500/12798</t>
  </si>
  <si>
    <t>1600/12798</t>
  </si>
  <si>
    <t>1450/12794</t>
  </si>
  <si>
    <t>1000/12793</t>
  </si>
  <si>
    <t>1400/12795</t>
  </si>
  <si>
    <t>1500/12797</t>
  </si>
  <si>
    <t>1650/12797</t>
  </si>
  <si>
    <t>1500/12796</t>
  </si>
  <si>
    <t>1650/12789</t>
  </si>
  <si>
    <t>1650/12798</t>
  </si>
  <si>
    <t>1650/12790</t>
  </si>
  <si>
    <t>1650/12791</t>
  </si>
  <si>
    <t>1500/12792</t>
  </si>
  <si>
    <t>1500/12793</t>
  </si>
  <si>
    <t>1600/12799</t>
  </si>
  <si>
    <t>1650/12633</t>
  </si>
  <si>
    <t>1650/12804</t>
  </si>
  <si>
    <t>1650/12803</t>
  </si>
  <si>
    <t>800/12803</t>
  </si>
  <si>
    <t>1600/12802</t>
  </si>
  <si>
    <t>1000/12801</t>
  </si>
  <si>
    <t>1650/12800</t>
  </si>
  <si>
    <t>1650/12492</t>
  </si>
  <si>
    <t>1650/12805</t>
  </si>
  <si>
    <t>1650/12806</t>
  </si>
  <si>
    <t>1600/12807</t>
  </si>
  <si>
    <t>1650/12808</t>
  </si>
  <si>
    <t>1000/12809</t>
  </si>
  <si>
    <t>1200/12810</t>
  </si>
  <si>
    <t>1400/12810</t>
  </si>
  <si>
    <t>1500/12811</t>
  </si>
  <si>
    <t>850/12811</t>
  </si>
  <si>
    <t>1500/12812</t>
  </si>
  <si>
    <t>1600/12812</t>
  </si>
  <si>
    <t>1650/12813</t>
  </si>
  <si>
    <t>1500/12814</t>
  </si>
  <si>
    <t>1500/12815</t>
  </si>
  <si>
    <t>1500/12816</t>
  </si>
  <si>
    <t>900/12816</t>
  </si>
  <si>
    <t>800/12817</t>
  </si>
  <si>
    <t>Musa Ahmed</t>
  </si>
  <si>
    <t>T-Nursery/0777</t>
  </si>
  <si>
    <t>Jun-20-2020</t>
  </si>
  <si>
    <t>0344 2588214</t>
  </si>
  <si>
    <t>0336 3046290</t>
  </si>
  <si>
    <t>Muhammad Rameez</t>
  </si>
  <si>
    <t>4000/12818</t>
  </si>
  <si>
    <t>1500/12818</t>
  </si>
  <si>
    <t>1650/12819</t>
  </si>
  <si>
    <t>1500/12820</t>
  </si>
  <si>
    <t>4000/12820</t>
  </si>
  <si>
    <t>1600/12820</t>
  </si>
  <si>
    <t>1650/12495</t>
  </si>
  <si>
    <t>1650/12821</t>
  </si>
  <si>
    <t>1500/12495</t>
  </si>
  <si>
    <t>1500/12822</t>
  </si>
  <si>
    <t>1500/12823</t>
  </si>
  <si>
    <t>1650/12823</t>
  </si>
  <si>
    <t>1500/12824</t>
  </si>
  <si>
    <t>1400/12826</t>
  </si>
  <si>
    <t>1300/12826</t>
  </si>
  <si>
    <t>1500/12827</t>
  </si>
  <si>
    <t>1600/12828</t>
  </si>
  <si>
    <t>1400/12829</t>
  </si>
  <si>
    <t>1400/12105</t>
  </si>
  <si>
    <t>1650/12830</t>
  </si>
  <si>
    <t>1650/12831</t>
  </si>
  <si>
    <t>1650/12832</t>
  </si>
  <si>
    <t>1650/12833</t>
  </si>
  <si>
    <t>1650/12834</t>
  </si>
  <si>
    <t>1600/12835</t>
  </si>
  <si>
    <t>1600/12837</t>
  </si>
  <si>
    <t>1650/12836</t>
  </si>
  <si>
    <t>1400/12838</t>
  </si>
  <si>
    <t>800/12838</t>
  </si>
  <si>
    <t>1550/12845</t>
  </si>
  <si>
    <t>1650/12846</t>
  </si>
  <si>
    <t>800/12847</t>
  </si>
  <si>
    <t>1650/12848</t>
  </si>
  <si>
    <t>1650/12849</t>
  </si>
  <si>
    <t>1650/12839</t>
  </si>
  <si>
    <t>850/12840</t>
  </si>
  <si>
    <t>1650/12841</t>
  </si>
  <si>
    <t>1500/12850</t>
  </si>
  <si>
    <t>550/12851</t>
  </si>
  <si>
    <t>1650/12842</t>
  </si>
  <si>
    <t>1400/12843</t>
  </si>
  <si>
    <t>1600/12844</t>
  </si>
  <si>
    <t>1600/12852</t>
  </si>
  <si>
    <t>1650/12853</t>
  </si>
  <si>
    <t>800/12854</t>
  </si>
  <si>
    <t>1500/12855</t>
  </si>
  <si>
    <t>850/12855</t>
  </si>
  <si>
    <t>1300/12856</t>
  </si>
  <si>
    <t>1500/12857</t>
  </si>
  <si>
    <t>1600/12858</t>
  </si>
  <si>
    <t>1000/12858</t>
  </si>
  <si>
    <t>1500/12860</t>
  </si>
  <si>
    <t>Muhammad Hassan</t>
  </si>
  <si>
    <t>Abdul Qadeer</t>
  </si>
  <si>
    <t>T-II/0778</t>
  </si>
  <si>
    <t>Jun-14-2014</t>
  </si>
  <si>
    <t>0333 3036080</t>
  </si>
  <si>
    <t>6000/12861</t>
  </si>
  <si>
    <t>1650/12861</t>
  </si>
  <si>
    <t>1500/12862</t>
  </si>
  <si>
    <t>1300/12863</t>
  </si>
  <si>
    <t>1500/12864</t>
  </si>
  <si>
    <t>1650/12864</t>
  </si>
  <si>
    <t>1650/12865</t>
  </si>
  <si>
    <t>750/12868</t>
  </si>
  <si>
    <t>1600/12866</t>
  </si>
  <si>
    <t>1650/12867</t>
  </si>
  <si>
    <t>1600/12869</t>
  </si>
  <si>
    <t>1600/12870</t>
  </si>
  <si>
    <t>750/12871</t>
  </si>
  <si>
    <t>1650/12426</t>
  </si>
  <si>
    <t>1650/12872</t>
  </si>
  <si>
    <t>1650/12873</t>
  </si>
  <si>
    <t>1600/12873</t>
  </si>
  <si>
    <t>250/12871+</t>
  </si>
  <si>
    <t>1500/12874</t>
  </si>
  <si>
    <t>1500/12875</t>
  </si>
  <si>
    <t>1500/12876</t>
  </si>
  <si>
    <t>1600/12876</t>
  </si>
  <si>
    <t>1650/12877</t>
  </si>
  <si>
    <t>1600/12878</t>
  </si>
  <si>
    <t>1650/12879</t>
  </si>
  <si>
    <t>1400/12880</t>
  </si>
  <si>
    <t>1200/12880</t>
  </si>
  <si>
    <t>800/12881</t>
  </si>
  <si>
    <t>1500/12881</t>
  </si>
  <si>
    <t>1000/12507</t>
  </si>
  <si>
    <t>1400/12507</t>
  </si>
  <si>
    <t>1500/12882</t>
  </si>
  <si>
    <t>1000/12882</t>
  </si>
  <si>
    <t>1500/12883</t>
  </si>
  <si>
    <t>1600/12883</t>
  </si>
  <si>
    <t>1500/12884</t>
  </si>
  <si>
    <t>1400/12884</t>
  </si>
  <si>
    <t>1550/12884</t>
  </si>
  <si>
    <t>0313 8355797</t>
  </si>
  <si>
    <t>T-Prep-II/0215</t>
  </si>
  <si>
    <t xml:space="preserve">Aijaz Ahmed Khan </t>
  </si>
  <si>
    <t>Feb-22-2020</t>
  </si>
  <si>
    <t>0300-2835291</t>
  </si>
  <si>
    <t>0313 8008134</t>
  </si>
  <si>
    <t>T-Nursery/0779</t>
  </si>
  <si>
    <t>5000/12885</t>
  </si>
  <si>
    <t>1500/12885</t>
  </si>
  <si>
    <t>1650/12885</t>
  </si>
  <si>
    <t>1500/12886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</si>
</sst>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000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i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Times New Roman"/>
      <family val="1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670"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4" borderId="2" xfId="0" applyFont="1" applyFill="1" applyBorder="1" applyAlignment="1">
      <alignment vertical="center" wrapText="1"/>
    </xf>
    <xf numFmtId="0" fontId="0" fillId="4" borderId="2" xfId="0" applyFill="1" applyBorder="1"/>
    <xf numFmtId="0" fontId="4" fillId="0" borderId="3" xfId="0" applyFont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2" borderId="2" xfId="0" applyFill="1" applyBorder="1"/>
    <xf numFmtId="0" fontId="0" fillId="5" borderId="0" xfId="0" applyFont="1" applyFill="1"/>
    <xf numFmtId="0" fontId="0" fillId="5" borderId="0" xfId="0" applyFill="1"/>
    <xf numFmtId="0" fontId="0" fillId="6" borderId="0" xfId="0" applyFill="1"/>
    <xf numFmtId="0" fontId="0" fillId="5" borderId="0" xfId="0" applyFill="1" applyBorder="1"/>
    <xf numFmtId="0" fontId="0" fillId="0" borderId="0" xfId="0" applyBorder="1"/>
    <xf numFmtId="0" fontId="0" fillId="2" borderId="0" xfId="0" applyFont="1" applyFill="1"/>
    <xf numFmtId="17" fontId="4" fillId="0" borderId="0" xfId="0" applyNumberFormat="1" applyFont="1" applyAlignment="1">
      <alignment horizontal="center" vertical="center"/>
    </xf>
    <xf numFmtId="17" fontId="4" fillId="0" borderId="0" xfId="0" applyNumberFormat="1" applyFont="1" applyBorder="1" applyAlignment="1">
      <alignment horizontal="center" vertical="center"/>
    </xf>
    <xf numFmtId="0" fontId="0" fillId="8" borderId="2" xfId="0" applyFill="1" applyBorder="1"/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/>
    </xf>
    <xf numFmtId="0" fontId="0" fillId="0" borderId="2" xfId="0" applyBorder="1"/>
    <xf numFmtId="0" fontId="0" fillId="5" borderId="2" xfId="0" applyFill="1" applyBorder="1"/>
    <xf numFmtId="0" fontId="0" fillId="2" borderId="2" xfId="0" applyFont="1" applyFill="1" applyBorder="1"/>
    <xf numFmtId="0" fontId="0" fillId="8" borderId="5" xfId="0" applyFill="1" applyBorder="1"/>
    <xf numFmtId="0" fontId="0" fillId="8" borderId="2" xfId="0" applyFont="1" applyFill="1" applyBorder="1"/>
    <xf numFmtId="0" fontId="5" fillId="0" borderId="0" xfId="0" applyFont="1" applyFill="1" applyBorder="1" applyAlignment="1">
      <alignment vertical="center"/>
    </xf>
    <xf numFmtId="164" fontId="0" fillId="0" borderId="2" xfId="0" applyNumberFormat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14" fontId="0" fillId="0" borderId="0" xfId="0" applyNumberFormat="1"/>
    <xf numFmtId="14" fontId="0" fillId="0" borderId="2" xfId="0" applyNumberFormat="1" applyBorder="1"/>
    <xf numFmtId="14" fontId="0" fillId="10" borderId="0" xfId="0" applyNumberFormat="1" applyFill="1"/>
    <xf numFmtId="14" fontId="0" fillId="0" borderId="0" xfId="0" applyNumberFormat="1" applyFill="1"/>
    <xf numFmtId="14" fontId="0" fillId="2" borderId="0" xfId="0" applyNumberFormat="1" applyFill="1"/>
    <xf numFmtId="0" fontId="0" fillId="0" borderId="2" xfId="0" applyFont="1" applyBorder="1"/>
    <xf numFmtId="0" fontId="0" fillId="0" borderId="2" xfId="0" applyFill="1" applyBorder="1"/>
    <xf numFmtId="164" fontId="0" fillId="2" borderId="2" xfId="0" applyNumberFormat="1" applyFill="1" applyBorder="1"/>
    <xf numFmtId="164" fontId="0" fillId="5" borderId="2" xfId="0" applyNumberFormat="1" applyFont="1" applyFill="1" applyBorder="1"/>
    <xf numFmtId="0" fontId="0" fillId="5" borderId="2" xfId="0" applyFont="1" applyFill="1" applyBorder="1"/>
    <xf numFmtId="164" fontId="0" fillId="5" borderId="2" xfId="0" applyNumberFormat="1" applyFill="1" applyBorder="1"/>
    <xf numFmtId="14" fontId="0" fillId="5" borderId="2" xfId="0" applyNumberFormat="1" applyFill="1" applyBorder="1"/>
    <xf numFmtId="14" fontId="0" fillId="0" borderId="2" xfId="0" applyNumberFormat="1" applyFill="1" applyBorder="1"/>
    <xf numFmtId="0" fontId="0" fillId="0" borderId="2" xfId="0" applyFont="1" applyFill="1" applyBorder="1"/>
    <xf numFmtId="164" fontId="4" fillId="0" borderId="2" xfId="0" applyNumberFormat="1" applyFont="1" applyBorder="1" applyAlignment="1">
      <alignment horizontal="center" vertical="center"/>
    </xf>
    <xf numFmtId="14" fontId="0" fillId="2" borderId="2" xfId="0" applyNumberFormat="1" applyFill="1" applyBorder="1"/>
    <xf numFmtId="0" fontId="0" fillId="0" borderId="2" xfId="0" applyBorder="1" applyAlignment="1">
      <alignment horizontal="center"/>
    </xf>
    <xf numFmtId="0" fontId="0" fillId="8" borderId="0" xfId="0" applyFill="1"/>
    <xf numFmtId="164" fontId="0" fillId="0" borderId="2" xfId="0" applyNumberFormat="1" applyFill="1" applyBorder="1"/>
    <xf numFmtId="0" fontId="0" fillId="0" borderId="0" xfId="0" applyFon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0" fontId="3" fillId="0" borderId="0" xfId="0" applyFont="1"/>
    <xf numFmtId="0" fontId="3" fillId="8" borderId="2" xfId="0" applyFont="1" applyFill="1" applyBorder="1"/>
    <xf numFmtId="0" fontId="3" fillId="2" borderId="2" xfId="0" applyFont="1" applyFill="1" applyBorder="1"/>
    <xf numFmtId="0" fontId="3" fillId="2" borderId="0" xfId="0" applyFont="1" applyFill="1"/>
    <xf numFmtId="0" fontId="3" fillId="5" borderId="2" xfId="0" applyFont="1" applyFill="1" applyBorder="1"/>
    <xf numFmtId="14" fontId="3" fillId="5" borderId="2" xfId="0" applyNumberFormat="1" applyFont="1" applyFill="1" applyBorder="1"/>
    <xf numFmtId="0" fontId="3" fillId="5" borderId="0" xfId="0" applyFont="1" applyFill="1"/>
    <xf numFmtId="0" fontId="3" fillId="0" borderId="0" xfId="0" applyFont="1" applyFill="1"/>
    <xf numFmtId="14" fontId="0" fillId="0" borderId="2" xfId="0" applyNumberFormat="1" applyFont="1" applyBorder="1"/>
    <xf numFmtId="0" fontId="3" fillId="3" borderId="2" xfId="0" applyFont="1" applyFill="1" applyBorder="1"/>
    <xf numFmtId="14" fontId="3" fillId="9" borderId="2" xfId="0" applyNumberFormat="1" applyFont="1" applyFill="1" applyBorder="1"/>
    <xf numFmtId="0" fontId="3" fillId="6" borderId="0" xfId="0" applyFont="1" applyFill="1"/>
    <xf numFmtId="0" fontId="0" fillId="0" borderId="5" xfId="0" applyFont="1" applyBorder="1"/>
    <xf numFmtId="0" fontId="0" fillId="0" borderId="5" xfId="0" applyBorder="1"/>
    <xf numFmtId="0" fontId="0" fillId="8" borderId="8" xfId="0" applyFill="1" applyBorder="1"/>
    <xf numFmtId="17" fontId="4" fillId="0" borderId="2" xfId="0" applyNumberFormat="1" applyFont="1" applyBorder="1" applyAlignment="1">
      <alignment horizontal="center" vertical="center"/>
    </xf>
    <xf numFmtId="0" fontId="6" fillId="0" borderId="2" xfId="0" applyFont="1" applyBorder="1"/>
    <xf numFmtId="0" fontId="3" fillId="6" borderId="2" xfId="0" applyFont="1" applyFill="1" applyBorder="1"/>
    <xf numFmtId="14" fontId="3" fillId="2" borderId="2" xfId="0" applyNumberFormat="1" applyFont="1" applyFill="1" applyBorder="1"/>
    <xf numFmtId="0" fontId="4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9" xfId="0" applyFont="1" applyBorder="1"/>
    <xf numFmtId="165" fontId="0" fillId="0" borderId="0" xfId="1" applyNumberFormat="1" applyFont="1"/>
    <xf numFmtId="0" fontId="0" fillId="0" borderId="0" xfId="0" applyFill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2" xfId="0" applyBorder="1" applyAlignment="1"/>
    <xf numFmtId="0" fontId="3" fillId="0" borderId="11" xfId="0" applyFont="1" applyBorder="1" applyAlignment="1">
      <alignment horizontal="center"/>
    </xf>
    <xf numFmtId="165" fontId="3" fillId="0" borderId="10" xfId="0" applyNumberFormat="1" applyFont="1" applyBorder="1"/>
    <xf numFmtId="165" fontId="3" fillId="0" borderId="12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3" fillId="0" borderId="0" xfId="0" applyNumberFormat="1" applyFont="1" applyBorder="1"/>
    <xf numFmtId="0" fontId="0" fillId="0" borderId="0" xfId="0" applyAlignment="1"/>
    <xf numFmtId="0" fontId="3" fillId="8" borderId="0" xfId="0" applyFont="1" applyFill="1"/>
    <xf numFmtId="0" fontId="0" fillId="8" borderId="0" xfId="0" applyFill="1" applyBorder="1"/>
    <xf numFmtId="0" fontId="0" fillId="11" borderId="0" xfId="0" applyFill="1"/>
    <xf numFmtId="0" fontId="5" fillId="4" borderId="2" xfId="0" applyFont="1" applyFill="1" applyBorder="1" applyAlignment="1">
      <alignment vertical="center" wrapText="1"/>
    </xf>
    <xf numFmtId="0" fontId="3" fillId="11" borderId="0" xfId="0" applyFont="1" applyFill="1"/>
    <xf numFmtId="0" fontId="3" fillId="12" borderId="2" xfId="0" applyFont="1" applyFill="1" applyBorder="1"/>
    <xf numFmtId="0" fontId="0" fillId="13" borderId="0" xfId="0" applyFill="1"/>
    <xf numFmtId="0" fontId="0" fillId="13" borderId="2" xfId="0" applyFill="1" applyBorder="1"/>
    <xf numFmtId="0" fontId="0" fillId="11" borderId="2" xfId="0" applyFill="1" applyBorder="1"/>
    <xf numFmtId="0" fontId="3" fillId="13" borderId="0" xfId="0" applyFont="1" applyFill="1"/>
    <xf numFmtId="0" fontId="3" fillId="13" borderId="2" xfId="0" applyFont="1" applyFill="1" applyBorder="1"/>
    <xf numFmtId="0" fontId="0" fillId="6" borderId="2" xfId="0" applyFill="1" applyBorder="1"/>
    <xf numFmtId="0" fontId="0" fillId="6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/>
    <xf numFmtId="0" fontId="3" fillId="0" borderId="0" xfId="0" applyFont="1" applyFill="1" applyBorder="1"/>
    <xf numFmtId="0" fontId="3" fillId="8" borderId="0" xfId="0" applyFont="1" applyFill="1" applyBorder="1"/>
    <xf numFmtId="0" fontId="0" fillId="0" borderId="7" xfId="0" applyFont="1" applyFill="1" applyBorder="1"/>
    <xf numFmtId="164" fontId="0" fillId="14" borderId="2" xfId="0" applyNumberFormat="1" applyFill="1" applyBorder="1"/>
    <xf numFmtId="0" fontId="0" fillId="14" borderId="2" xfId="0" applyFill="1" applyBorder="1"/>
    <xf numFmtId="0" fontId="0" fillId="14" borderId="2" xfId="0" applyFont="1" applyFill="1" applyBorder="1"/>
    <xf numFmtId="0" fontId="0" fillId="14" borderId="0" xfId="0" applyFill="1"/>
    <xf numFmtId="165" fontId="0" fillId="0" borderId="14" xfId="0" applyNumberFormat="1" applyBorder="1"/>
    <xf numFmtId="165" fontId="0" fillId="0" borderId="1" xfId="1" applyNumberFormat="1" applyFont="1" applyBorder="1"/>
    <xf numFmtId="165" fontId="0" fillId="0" borderId="10" xfId="0" applyNumberFormat="1" applyBorder="1"/>
    <xf numFmtId="0" fontId="0" fillId="0" borderId="3" xfId="0" applyFont="1" applyFill="1" applyBorder="1"/>
    <xf numFmtId="0" fontId="0" fillId="15" borderId="0" xfId="0" applyFill="1"/>
    <xf numFmtId="164" fontId="0" fillId="15" borderId="2" xfId="0" applyNumberFormat="1" applyFill="1" applyBorder="1"/>
    <xf numFmtId="0" fontId="0" fillId="15" borderId="2" xfId="0" applyFill="1" applyBorder="1"/>
    <xf numFmtId="14" fontId="0" fillId="15" borderId="2" xfId="0" applyNumberFormat="1" applyFill="1" applyBorder="1"/>
    <xf numFmtId="0" fontId="0" fillId="16" borderId="0" xfId="0" applyFill="1"/>
    <xf numFmtId="0" fontId="0" fillId="17" borderId="0" xfId="0" applyFill="1"/>
    <xf numFmtId="0" fontId="0" fillId="6" borderId="0" xfId="0" applyFill="1" applyBorder="1"/>
    <xf numFmtId="0" fontId="0" fillId="8" borderId="8" xfId="0" applyFont="1" applyFill="1" applyBorder="1"/>
    <xf numFmtId="0" fontId="0" fillId="0" borderId="7" xfId="0" applyFill="1" applyBorder="1"/>
    <xf numFmtId="164" fontId="0" fillId="0" borderId="7" xfId="0" applyNumberFormat="1" applyFill="1" applyBorder="1"/>
    <xf numFmtId="0" fontId="0" fillId="18" borderId="2" xfId="0" applyFont="1" applyFill="1" applyBorder="1"/>
    <xf numFmtId="0" fontId="0" fillId="0" borderId="0" xfId="0" applyAlignment="1">
      <alignment horizontal="center"/>
    </xf>
    <xf numFmtId="164" fontId="7" fillId="2" borderId="2" xfId="0" applyNumberFormat="1" applyFont="1" applyFill="1" applyBorder="1"/>
    <xf numFmtId="0" fontId="7" fillId="2" borderId="2" xfId="0" applyFont="1" applyFill="1" applyBorder="1"/>
    <xf numFmtId="0" fontId="6" fillId="2" borderId="2" xfId="0" applyFont="1" applyFill="1" applyBorder="1"/>
    <xf numFmtId="14" fontId="6" fillId="2" borderId="2" xfId="0" applyNumberFormat="1" applyFont="1" applyFill="1" applyBorder="1"/>
    <xf numFmtId="0" fontId="7" fillId="2" borderId="0" xfId="0" applyFont="1" applyFill="1"/>
    <xf numFmtId="0" fontId="0" fillId="8" borderId="3" xfId="0" applyFill="1" applyBorder="1"/>
    <xf numFmtId="0" fontId="0" fillId="19" borderId="0" xfId="0" applyFill="1"/>
    <xf numFmtId="14" fontId="0" fillId="2" borderId="2" xfId="0" applyNumberFormat="1" applyFont="1" applyFill="1" applyBorder="1"/>
    <xf numFmtId="0" fontId="0" fillId="0" borderId="4" xfId="0" applyBorder="1"/>
    <xf numFmtId="0" fontId="3" fillId="8" borderId="7" xfId="0" applyFont="1" applyFill="1" applyBorder="1"/>
    <xf numFmtId="0" fontId="0" fillId="0" borderId="3" xfId="0" applyFill="1" applyBorder="1"/>
    <xf numFmtId="17" fontId="4" fillId="0" borderId="0" xfId="0" quotePrefix="1" applyNumberFormat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4" borderId="0" xfId="0" applyFill="1"/>
    <xf numFmtId="0" fontId="0" fillId="21" borderId="0" xfId="0" applyFill="1"/>
    <xf numFmtId="0" fontId="7" fillId="0" borderId="0" xfId="0" applyFont="1" applyFill="1"/>
    <xf numFmtId="0" fontId="0" fillId="22" borderId="2" xfId="0" applyFill="1" applyBorder="1"/>
    <xf numFmtId="14" fontId="0" fillId="0" borderId="0" xfId="0" applyNumberFormat="1" applyFill="1" applyBorder="1"/>
    <xf numFmtId="0" fontId="4" fillId="0" borderId="2" xfId="0" applyFont="1" applyFill="1" applyBorder="1" applyAlignment="1">
      <alignment horizontal="center" vertical="center" wrapText="1"/>
    </xf>
    <xf numFmtId="0" fontId="4" fillId="0" borderId="2" xfId="0" quotePrefix="1" applyFont="1" applyFill="1" applyBorder="1" applyAlignment="1">
      <alignment horizontal="center" vertical="center" wrapText="1"/>
    </xf>
    <xf numFmtId="0" fontId="0" fillId="8" borderId="6" xfId="0" applyFill="1" applyBorder="1"/>
    <xf numFmtId="17" fontId="4" fillId="8" borderId="0" xfId="0" applyNumberFormat="1" applyFont="1" applyFill="1" applyAlignment="1">
      <alignment horizontal="center" vertical="center"/>
    </xf>
    <xf numFmtId="0" fontId="4" fillId="8" borderId="0" xfId="0" quotePrefix="1" applyFont="1" applyFill="1" applyAlignment="1">
      <alignment horizontal="center" vertical="center"/>
    </xf>
    <xf numFmtId="164" fontId="0" fillId="0" borderId="0" xfId="0" applyNumberFormat="1" applyFill="1" applyBorder="1"/>
    <xf numFmtId="0" fontId="0" fillId="0" borderId="4" xfId="0" applyFill="1" applyBorder="1"/>
    <xf numFmtId="0" fontId="3" fillId="0" borderId="7" xfId="0" applyFont="1" applyFill="1" applyBorder="1"/>
    <xf numFmtId="17" fontId="4" fillId="8" borderId="2" xfId="0" applyNumberFormat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vertical="center"/>
    </xf>
    <xf numFmtId="14" fontId="0" fillId="0" borderId="0" xfId="0" applyNumberFormat="1" applyBorder="1"/>
    <xf numFmtId="17" fontId="4" fillId="8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14" fontId="3" fillId="0" borderId="3" xfId="0" applyNumberFormat="1" applyFont="1" applyFill="1" applyBorder="1"/>
    <xf numFmtId="0" fontId="7" fillId="8" borderId="2" xfId="0" applyFont="1" applyFill="1" applyBorder="1"/>
    <xf numFmtId="0" fontId="0" fillId="24" borderId="0" xfId="0" applyFill="1"/>
    <xf numFmtId="14" fontId="3" fillId="0" borderId="0" xfId="0" applyNumberFormat="1" applyFont="1" applyFill="1" applyBorder="1"/>
    <xf numFmtId="0" fontId="3" fillId="0" borderId="15" xfId="0" applyFont="1" applyFill="1" applyBorder="1"/>
    <xf numFmtId="164" fontId="0" fillId="0" borderId="4" xfId="0" applyNumberFormat="1" applyFill="1" applyBorder="1"/>
    <xf numFmtId="0" fontId="3" fillId="0" borderId="4" xfId="0" applyFont="1" applyFill="1" applyBorder="1"/>
    <xf numFmtId="0" fontId="0" fillId="26" borderId="0" xfId="0" applyFill="1"/>
    <xf numFmtId="0" fontId="3" fillId="14" borderId="2" xfId="0" applyFont="1" applyFill="1" applyBorder="1"/>
    <xf numFmtId="14" fontId="0" fillId="0" borderId="3" xfId="0" applyNumberFormat="1" applyFill="1" applyBorder="1"/>
    <xf numFmtId="0" fontId="0" fillId="0" borderId="6" xfId="0" applyBorder="1"/>
    <xf numFmtId="0" fontId="0" fillId="0" borderId="15" xfId="0" applyFill="1" applyBorder="1"/>
    <xf numFmtId="0" fontId="0" fillId="2" borderId="0" xfId="0" applyFill="1" applyBorder="1"/>
    <xf numFmtId="0" fontId="0" fillId="27" borderId="0" xfId="0" applyFill="1"/>
    <xf numFmtId="0" fontId="0" fillId="0" borderId="2" xfId="0" quotePrefix="1" applyBorder="1"/>
    <xf numFmtId="0" fontId="4" fillId="0" borderId="2" xfId="0" quotePrefix="1" applyFont="1" applyBorder="1" applyAlignment="1">
      <alignment horizontal="center" vertical="center"/>
    </xf>
    <xf numFmtId="0" fontId="0" fillId="28" borderId="0" xfId="0" applyFill="1"/>
    <xf numFmtId="0" fontId="7" fillId="0" borderId="0" xfId="0" applyFont="1"/>
    <xf numFmtId="0" fontId="0" fillId="8" borderId="0" xfId="0" applyFill="1" applyAlignment="1"/>
    <xf numFmtId="0" fontId="0" fillId="15" borderId="7" xfId="0" applyFill="1" applyBorder="1"/>
    <xf numFmtId="0" fontId="7" fillId="3" borderId="0" xfId="0" applyFont="1" applyFill="1"/>
    <xf numFmtId="0" fontId="0" fillId="0" borderId="2" xfId="0" quotePrefix="1" applyFill="1" applyBorder="1"/>
    <xf numFmtId="17" fontId="4" fillId="0" borderId="2" xfId="0" quotePrefix="1" applyNumberFormat="1" applyFont="1" applyBorder="1" applyAlignment="1">
      <alignment horizontal="center" vertical="center"/>
    </xf>
    <xf numFmtId="0" fontId="4" fillId="0" borderId="5" xfId="0" quotePrefix="1" applyFont="1" applyFill="1" applyBorder="1" applyAlignment="1">
      <alignment horizontal="center" vertical="center" wrapText="1"/>
    </xf>
    <xf numFmtId="0" fontId="0" fillId="0" borderId="5" xfId="0" applyFill="1" applyBorder="1"/>
    <xf numFmtId="164" fontId="0" fillId="2" borderId="7" xfId="0" applyNumberFormat="1" applyFill="1" applyBorder="1"/>
    <xf numFmtId="17" fontId="4" fillId="8" borderId="2" xfId="0" applyNumberFormat="1" applyFont="1" applyFill="1" applyBorder="1" applyAlignment="1">
      <alignment horizontal="center" vertical="center" wrapText="1"/>
    </xf>
    <xf numFmtId="17" fontId="4" fillId="8" borderId="2" xfId="0" quotePrefix="1" applyNumberFormat="1" applyFont="1" applyFill="1" applyBorder="1" applyAlignment="1">
      <alignment horizontal="center" vertical="center"/>
    </xf>
    <xf numFmtId="17" fontId="4" fillId="0" borderId="0" xfId="0" quotePrefix="1" applyNumberFormat="1" applyFont="1" applyBorder="1" applyAlignment="1">
      <alignment horizontal="center" vertical="center"/>
    </xf>
    <xf numFmtId="0" fontId="0" fillId="2" borderId="4" xfId="0" applyFill="1" applyBorder="1"/>
    <xf numFmtId="164" fontId="0" fillId="0" borderId="15" xfId="0" applyNumberFormat="1" applyFill="1" applyBorder="1"/>
    <xf numFmtId="0" fontId="0" fillId="2" borderId="15" xfId="0" applyFill="1" applyBorder="1" applyAlignment="1"/>
    <xf numFmtId="0" fontId="0" fillId="2" borderId="5" xfId="0" applyFill="1" applyBorder="1" applyAlignment="1"/>
    <xf numFmtId="0" fontId="0" fillId="2" borderId="13" xfId="0" applyFill="1" applyBorder="1" applyAlignment="1"/>
    <xf numFmtId="0" fontId="0" fillId="2" borderId="6" xfId="0" applyFill="1" applyBorder="1" applyAlignment="1"/>
    <xf numFmtId="0" fontId="0" fillId="2" borderId="3" xfId="0" applyFill="1" applyBorder="1" applyAlignment="1"/>
    <xf numFmtId="0" fontId="0" fillId="2" borderId="0" xfId="0" applyFill="1" applyBorder="1" applyAlignment="1"/>
    <xf numFmtId="0" fontId="7" fillId="0" borderId="2" xfId="0" applyFont="1" applyFill="1" applyBorder="1"/>
    <xf numFmtId="14" fontId="7" fillId="0" borderId="2" xfId="0" applyNumberFormat="1" applyFont="1" applyFill="1" applyBorder="1"/>
    <xf numFmtId="0" fontId="7" fillId="0" borderId="0" xfId="0" applyFont="1" applyFill="1" applyBorder="1"/>
    <xf numFmtId="164" fontId="0" fillId="29" borderId="2" xfId="0" applyNumberFormat="1" applyFill="1" applyBorder="1"/>
    <xf numFmtId="0" fontId="3" fillId="29" borderId="2" xfId="0" applyFont="1" applyFill="1" applyBorder="1"/>
    <xf numFmtId="0" fontId="0" fillId="15" borderId="2" xfId="0" applyFont="1" applyFill="1" applyBorder="1"/>
    <xf numFmtId="14" fontId="0" fillId="15" borderId="2" xfId="0" applyNumberFormat="1" applyFont="1" applyFill="1" applyBorder="1"/>
    <xf numFmtId="164" fontId="0" fillId="2" borderId="4" xfId="0" applyNumberFormat="1" applyFill="1" applyBorder="1"/>
    <xf numFmtId="0" fontId="0" fillId="2" borderId="7" xfId="0" applyFill="1" applyBorder="1"/>
    <xf numFmtId="14" fontId="0" fillId="2" borderId="4" xfId="0" applyNumberFormat="1" applyFill="1" applyBorder="1"/>
    <xf numFmtId="0" fontId="3" fillId="2" borderId="7" xfId="0" applyFont="1" applyFill="1" applyBorder="1"/>
    <xf numFmtId="0" fontId="0" fillId="2" borderId="3" xfId="0" applyFill="1" applyBorder="1"/>
    <xf numFmtId="17" fontId="4" fillId="0" borderId="0" xfId="0" quotePrefix="1" applyNumberFormat="1" applyFont="1" applyFill="1" applyBorder="1" applyAlignment="1">
      <alignment horizontal="center" vertical="center"/>
    </xf>
    <xf numFmtId="164" fontId="0" fillId="24" borderId="2" xfId="0" applyNumberFormat="1" applyFill="1" applyBorder="1"/>
    <xf numFmtId="0" fontId="0" fillId="24" borderId="2" xfId="0" applyFill="1" applyBorder="1"/>
    <xf numFmtId="14" fontId="0" fillId="24" borderId="2" xfId="0" applyNumberFormat="1" applyFill="1" applyBorder="1"/>
    <xf numFmtId="17" fontId="4" fillId="0" borderId="0" xfId="0" applyNumberFormat="1" applyFont="1" applyFill="1" applyBorder="1" applyAlignment="1">
      <alignment horizontal="center" vertical="center"/>
    </xf>
    <xf numFmtId="16" fontId="3" fillId="0" borderId="0" xfId="0" quotePrefix="1" applyNumberFormat="1" applyFont="1" applyAlignment="1">
      <alignment horizontal="center" vertical="center"/>
    </xf>
    <xf numFmtId="164" fontId="0" fillId="6" borderId="2" xfId="0" applyNumberFormat="1" applyFill="1" applyBorder="1"/>
    <xf numFmtId="0" fontId="0" fillId="6" borderId="5" xfId="0" applyFill="1" applyBorder="1"/>
    <xf numFmtId="0" fontId="0" fillId="20" borderId="2" xfId="0" applyFill="1" applyBorder="1"/>
    <xf numFmtId="14" fontId="0" fillId="20" borderId="2" xfId="0" applyNumberFormat="1" applyFill="1" applyBorder="1"/>
    <xf numFmtId="0" fontId="3" fillId="2" borderId="15" xfId="0" applyFont="1" applyFill="1" applyBorder="1"/>
    <xf numFmtId="0" fontId="0" fillId="13" borderId="0" xfId="0" applyFill="1" applyBorder="1"/>
    <xf numFmtId="14" fontId="3" fillId="14" borderId="2" xfId="0" applyNumberFormat="1" applyFont="1" applyFill="1" applyBorder="1"/>
    <xf numFmtId="0" fontId="4" fillId="0" borderId="0" xfId="0" applyFont="1" applyBorder="1" applyAlignment="1">
      <alignment horizontal="center" vertical="center"/>
    </xf>
    <xf numFmtId="14" fontId="0" fillId="2" borderId="0" xfId="0" applyNumberFormat="1" applyFill="1" applyBorder="1"/>
    <xf numFmtId="14" fontId="0" fillId="0" borderId="0" xfId="0" applyNumberFormat="1" applyFont="1" applyBorder="1"/>
    <xf numFmtId="0" fontId="3" fillId="0" borderId="0" xfId="0" applyFont="1" applyBorder="1"/>
    <xf numFmtId="0" fontId="0" fillId="0" borderId="0" xfId="0" applyAlignment="1">
      <alignment horizontal="center"/>
    </xf>
    <xf numFmtId="17" fontId="4" fillId="0" borderId="5" xfId="0" applyNumberFormat="1" applyFont="1" applyBorder="1" applyAlignment="1">
      <alignment horizontal="center" vertical="center"/>
    </xf>
    <xf numFmtId="0" fontId="0" fillId="8" borderId="2" xfId="0" quotePrefix="1" applyFill="1" applyBorder="1"/>
    <xf numFmtId="17" fontId="4" fillId="0" borderId="7" xfId="0" quotePrefix="1" applyNumberFormat="1" applyFont="1" applyFill="1" applyBorder="1" applyAlignment="1">
      <alignment horizontal="center" vertical="center"/>
    </xf>
    <xf numFmtId="0" fontId="0" fillId="8" borderId="4" xfId="0" applyFill="1" applyBorder="1"/>
    <xf numFmtId="0" fontId="0" fillId="21" borderId="2" xfId="0" applyFill="1" applyBorder="1"/>
    <xf numFmtId="0" fontId="3" fillId="21" borderId="2" xfId="0" applyFont="1" applyFill="1" applyBorder="1"/>
    <xf numFmtId="164" fontId="0" fillId="2" borderId="0" xfId="0" applyNumberFormat="1" applyFill="1" applyBorder="1"/>
    <xf numFmtId="164" fontId="0" fillId="3" borderId="2" xfId="0" applyNumberFormat="1" applyFill="1" applyBorder="1"/>
    <xf numFmtId="14" fontId="3" fillId="3" borderId="2" xfId="0" applyNumberFormat="1" applyFont="1" applyFill="1" applyBorder="1"/>
    <xf numFmtId="0" fontId="0" fillId="0" borderId="16" xfId="0" applyBorder="1"/>
    <xf numFmtId="164" fontId="0" fillId="16" borderId="2" xfId="0" applyNumberFormat="1" applyFill="1" applyBorder="1"/>
    <xf numFmtId="0" fontId="0" fillId="16" borderId="2" xfId="0" applyFill="1" applyBorder="1"/>
    <xf numFmtId="14" fontId="0" fillId="16" borderId="2" xfId="0" applyNumberFormat="1" applyFill="1" applyBorder="1"/>
    <xf numFmtId="0" fontId="0" fillId="0" borderId="19" xfId="0" applyBorder="1"/>
    <xf numFmtId="0" fontId="0" fillId="0" borderId="0" xfId="0" applyBorder="1" applyAlignment="1">
      <alignment horizontal="center"/>
    </xf>
    <xf numFmtId="0" fontId="3" fillId="2" borderId="0" xfId="0" applyFont="1" applyFill="1" applyBorder="1"/>
    <xf numFmtId="17" fontId="4" fillId="0" borderId="7" xfId="0" applyNumberFormat="1" applyFont="1" applyFill="1" applyBorder="1" applyAlignment="1">
      <alignment horizontal="center" vertical="center"/>
    </xf>
    <xf numFmtId="0" fontId="0" fillId="2" borderId="0" xfId="0" quotePrefix="1" applyFill="1"/>
    <xf numFmtId="0" fontId="0" fillId="3" borderId="5" xfId="0" applyFill="1" applyBorder="1"/>
    <xf numFmtId="0" fontId="3" fillId="3" borderId="6" xfId="0" applyFont="1" applyFill="1" applyBorder="1"/>
    <xf numFmtId="0" fontId="0" fillId="26" borderId="2" xfId="0" applyFill="1" applyBorder="1"/>
    <xf numFmtId="0" fontId="4" fillId="0" borderId="6" xfId="0" applyFont="1" applyBorder="1" applyAlignment="1">
      <alignment horizontal="center" vertical="center" wrapText="1"/>
    </xf>
    <xf numFmtId="0" fontId="3" fillId="0" borderId="6" xfId="0" applyFont="1" applyBorder="1"/>
    <xf numFmtId="0" fontId="3" fillId="5" borderId="6" xfId="0" applyFont="1" applyFill="1" applyBorder="1"/>
    <xf numFmtId="0" fontId="3" fillId="2" borderId="6" xfId="0" applyFont="1" applyFill="1" applyBorder="1"/>
    <xf numFmtId="0" fontId="4" fillId="0" borderId="5" xfId="0" applyFont="1" applyBorder="1" applyAlignment="1">
      <alignment horizontal="center" vertical="center"/>
    </xf>
    <xf numFmtId="0" fontId="0" fillId="14" borderId="5" xfId="0" applyFill="1" applyBorder="1"/>
    <xf numFmtId="0" fontId="7" fillId="2" borderId="5" xfId="0" applyFont="1" applyFill="1" applyBorder="1"/>
    <xf numFmtId="0" fontId="0" fillId="29" borderId="5" xfId="0" applyFill="1" applyBorder="1"/>
    <xf numFmtId="0" fontId="3" fillId="14" borderId="6" xfId="0" applyFont="1" applyFill="1" applyBorder="1"/>
    <xf numFmtId="0" fontId="0" fillId="0" borderId="0" xfId="0" applyAlignment="1">
      <alignment horizontal="left" vertical="center"/>
    </xf>
    <xf numFmtId="0" fontId="0" fillId="16" borderId="5" xfId="0" applyFill="1" applyBorder="1"/>
    <xf numFmtId="164" fontId="0" fillId="20" borderId="2" xfId="0" applyNumberFormat="1" applyFill="1" applyBorder="1"/>
    <xf numFmtId="0" fontId="0" fillId="17" borderId="2" xfId="0" applyFill="1" applyBorder="1"/>
    <xf numFmtId="0" fontId="0" fillId="17" borderId="5" xfId="0" applyFill="1" applyBorder="1"/>
    <xf numFmtId="164" fontId="0" fillId="17" borderId="2" xfId="0" applyNumberFormat="1" applyFill="1" applyBorder="1"/>
    <xf numFmtId="0" fontId="0" fillId="0" borderId="0" xfId="0"/>
    <xf numFmtId="0" fontId="0" fillId="2" borderId="15" xfId="0" applyFill="1" applyBorder="1"/>
    <xf numFmtId="0" fontId="0" fillId="30" borderId="2" xfId="0" applyFill="1" applyBorder="1"/>
    <xf numFmtId="0" fontId="0" fillId="6" borderId="6" xfId="0" applyFill="1" applyBorder="1"/>
    <xf numFmtId="164" fontId="0" fillId="27" borderId="2" xfId="0" applyNumberFormat="1" applyFill="1" applyBorder="1"/>
    <xf numFmtId="0" fontId="0" fillId="27" borderId="2" xfId="0" applyFill="1" applyBorder="1"/>
    <xf numFmtId="164" fontId="0" fillId="28" borderId="2" xfId="0" applyNumberFormat="1" applyFill="1" applyBorder="1"/>
    <xf numFmtId="0" fontId="0" fillId="28" borderId="2" xfId="0" applyFill="1" applyBorder="1"/>
    <xf numFmtId="17" fontId="4" fillId="0" borderId="2" xfId="0" quotePrefix="1" applyNumberFormat="1" applyFont="1" applyFill="1" applyBorder="1" applyAlignment="1">
      <alignment horizontal="center" vertical="center"/>
    </xf>
    <xf numFmtId="17" fontId="4" fillId="0" borderId="2" xfId="0" applyNumberFormat="1" applyFon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0" borderId="6" xfId="0" applyNumberFormat="1" applyBorder="1"/>
    <xf numFmtId="14" fontId="0" fillId="20" borderId="6" xfId="0" applyNumberFormat="1" applyFill="1" applyBorder="1"/>
    <xf numFmtId="14" fontId="3" fillId="0" borderId="6" xfId="0" applyNumberFormat="1" applyFont="1" applyBorder="1"/>
    <xf numFmtId="14" fontId="6" fillId="2" borderId="6" xfId="0" applyNumberFormat="1" applyFont="1" applyFill="1" applyBorder="1"/>
    <xf numFmtId="14" fontId="3" fillId="9" borderId="6" xfId="0" applyNumberFormat="1" applyFont="1" applyFill="1" applyBorder="1"/>
    <xf numFmtId="14" fontId="3" fillId="0" borderId="2" xfId="0" applyNumberFormat="1" applyFont="1" applyFill="1" applyBorder="1"/>
    <xf numFmtId="164" fontId="0" fillId="2" borderId="13" xfId="0" applyNumberFormat="1" applyFill="1" applyBorder="1"/>
    <xf numFmtId="0" fontId="0" fillId="2" borderId="6" xfId="0" applyFill="1" applyBorder="1"/>
    <xf numFmtId="164" fontId="0" fillId="2" borderId="15" xfId="0" applyNumberFormat="1" applyFill="1" applyBorder="1"/>
    <xf numFmtId="0" fontId="0" fillId="31" borderId="2" xfId="0" applyFill="1" applyBorder="1"/>
    <xf numFmtId="0" fontId="0" fillId="8" borderId="2" xfId="0" applyFill="1" applyBorder="1" applyAlignment="1"/>
    <xf numFmtId="0" fontId="0" fillId="32" borderId="2" xfId="0" applyFill="1" applyBorder="1"/>
    <xf numFmtId="0" fontId="0" fillId="33" borderId="2" xfId="0" applyFill="1" applyBorder="1"/>
    <xf numFmtId="0" fontId="0" fillId="2" borderId="2" xfId="0" applyFill="1" applyBorder="1" applyAlignment="1">
      <alignment horizontal="center"/>
    </xf>
    <xf numFmtId="0" fontId="0" fillId="19" borderId="2" xfId="0" applyFill="1" applyBorder="1"/>
    <xf numFmtId="0" fontId="0" fillId="2" borderId="2" xfId="0" applyFill="1" applyBorder="1" applyAlignment="1"/>
    <xf numFmtId="17" fontId="4" fillId="0" borderId="3" xfId="0" quotePrefix="1" applyNumberFormat="1" applyFont="1" applyFill="1" applyBorder="1" applyAlignment="1">
      <alignment horizontal="center" vertical="center"/>
    </xf>
    <xf numFmtId="17" fontId="4" fillId="14" borderId="2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0" fillId="0" borderId="6" xfId="0" applyNumberFormat="1" applyFill="1" applyBorder="1"/>
    <xf numFmtId="14" fontId="0" fillId="24" borderId="0" xfId="0" applyNumberFormat="1" applyFill="1" applyBorder="1"/>
    <xf numFmtId="14" fontId="3" fillId="0" borderId="5" xfId="0" applyNumberFormat="1" applyFont="1" applyBorder="1"/>
    <xf numFmtId="14" fontId="3" fillId="2" borderId="5" xfId="0" applyNumberFormat="1" applyFont="1" applyFill="1" applyBorder="1"/>
    <xf numFmtId="14" fontId="0" fillId="0" borderId="5" xfId="0" applyNumberFormat="1" applyFont="1" applyBorder="1"/>
    <xf numFmtId="14" fontId="0" fillId="0" borderId="5" xfId="0" applyNumberFormat="1" applyBorder="1"/>
    <xf numFmtId="14" fontId="0" fillId="2" borderId="5" xfId="0" applyNumberFormat="1" applyFill="1" applyBorder="1"/>
    <xf numFmtId="14" fontId="0" fillId="0" borderId="5" xfId="0" applyNumberFormat="1" applyFill="1" applyBorder="1"/>
    <xf numFmtId="14" fontId="3" fillId="2" borderId="3" xfId="0" applyNumberFormat="1" applyFont="1" applyFill="1" applyBorder="1"/>
    <xf numFmtId="14" fontId="0" fillId="15" borderId="5" xfId="0" applyNumberFormat="1" applyFont="1" applyFill="1" applyBorder="1"/>
    <xf numFmtId="0" fontId="0" fillId="15" borderId="15" xfId="0" applyFont="1" applyFill="1" applyBorder="1"/>
    <xf numFmtId="0" fontId="3" fillId="17" borderId="2" xfId="0" applyFont="1" applyFill="1" applyBorder="1"/>
    <xf numFmtId="0" fontId="0" fillId="33" borderId="0" xfId="0" applyFill="1"/>
    <xf numFmtId="0" fontId="0" fillId="20" borderId="0" xfId="0" applyFill="1"/>
    <xf numFmtId="0" fontId="0" fillId="20" borderId="5" xfId="0" applyFill="1" applyBorder="1"/>
    <xf numFmtId="0" fontId="0" fillId="20" borderId="0" xfId="0" applyFill="1" applyBorder="1"/>
    <xf numFmtId="0" fontId="3" fillId="27" borderId="2" xfId="0" applyFont="1" applyFill="1" applyBorder="1"/>
    <xf numFmtId="14" fontId="3" fillId="27" borderId="5" xfId="0" applyNumberFormat="1" applyFont="1" applyFill="1" applyBorder="1"/>
    <xf numFmtId="14" fontId="3" fillId="27" borderId="2" xfId="0" applyNumberFormat="1" applyFont="1" applyFill="1" applyBorder="1"/>
    <xf numFmtId="0" fontId="3" fillId="27" borderId="0" xfId="0" applyFont="1" applyFill="1"/>
    <xf numFmtId="0" fontId="3" fillId="27" borderId="0" xfId="0" applyFont="1" applyFill="1" applyBorder="1"/>
    <xf numFmtId="164" fontId="0" fillId="27" borderId="0" xfId="0" applyNumberFormat="1" applyFill="1" applyBorder="1"/>
    <xf numFmtId="0" fontId="0" fillId="27" borderId="7" xfId="0" applyFill="1" applyBorder="1"/>
    <xf numFmtId="0" fontId="0" fillId="27" borderId="5" xfId="0" applyFill="1" applyBorder="1"/>
    <xf numFmtId="165" fontId="3" fillId="0" borderId="0" xfId="1" applyNumberFormat="1" applyFont="1"/>
    <xf numFmtId="165" fontId="3" fillId="0" borderId="0" xfId="1" applyNumberFormat="1" applyFont="1" applyAlignment="1">
      <alignment vertical="center"/>
    </xf>
    <xf numFmtId="164" fontId="0" fillId="27" borderId="0" xfId="0" applyNumberFormat="1" applyFill="1"/>
    <xf numFmtId="0" fontId="4" fillId="0" borderId="0" xfId="0" quotePrefix="1" applyFont="1" applyBorder="1" applyAlignment="1">
      <alignment horizontal="center" vertical="center"/>
    </xf>
    <xf numFmtId="17" fontId="4" fillId="8" borderId="5" xfId="0" applyNumberFormat="1" applyFont="1" applyFill="1" applyBorder="1" applyAlignment="1">
      <alignment horizontal="center" vertical="center"/>
    </xf>
    <xf numFmtId="17" fontId="4" fillId="0" borderId="15" xfId="0" applyNumberFormat="1" applyFont="1" applyBorder="1" applyAlignment="1">
      <alignment horizontal="center" vertical="center"/>
    </xf>
    <xf numFmtId="17" fontId="4" fillId="0" borderId="15" xfId="0" quotePrefix="1" applyNumberFormat="1" applyFont="1" applyFill="1" applyBorder="1" applyAlignment="1">
      <alignment horizontal="center" vertical="center"/>
    </xf>
    <xf numFmtId="165" fontId="3" fillId="0" borderId="10" xfId="1" applyNumberFormat="1" applyFont="1" applyBorder="1"/>
    <xf numFmtId="17" fontId="4" fillId="0" borderId="7" xfId="0" applyNumberFormat="1" applyFont="1" applyBorder="1" applyAlignment="1">
      <alignment horizontal="center" vertical="center"/>
    </xf>
    <xf numFmtId="17" fontId="4" fillId="0" borderId="15" xfId="0" applyNumberFormat="1" applyFont="1" applyFill="1" applyBorder="1" applyAlignment="1">
      <alignment horizontal="center" vertical="center"/>
    </xf>
    <xf numFmtId="0" fontId="0" fillId="0" borderId="6" xfId="0" applyFill="1" applyBorder="1"/>
    <xf numFmtId="0" fontId="0" fillId="20" borderId="0" xfId="0" applyFill="1" applyAlignment="1">
      <alignment horizontal="center"/>
    </xf>
    <xf numFmtId="0" fontId="0" fillId="34" borderId="0" xfId="0" applyFill="1"/>
    <xf numFmtId="0" fontId="11" fillId="33" borderId="0" xfId="0" applyFont="1" applyFill="1"/>
    <xf numFmtId="17" fontId="4" fillId="0" borderId="7" xfId="0" quotePrefix="1" applyNumberFormat="1" applyFont="1" applyBorder="1" applyAlignment="1">
      <alignment horizontal="center" vertical="center"/>
    </xf>
    <xf numFmtId="0" fontId="0" fillId="25" borderId="2" xfId="0" applyFill="1" applyBorder="1"/>
    <xf numFmtId="17" fontId="4" fillId="8" borderId="5" xfId="0" quotePrefix="1" applyNumberFormat="1" applyFont="1" applyFill="1" applyBorder="1" applyAlignment="1">
      <alignment horizontal="center" vertical="center"/>
    </xf>
    <xf numFmtId="0" fontId="0" fillId="31" borderId="0" xfId="0" applyFill="1"/>
    <xf numFmtId="14" fontId="0" fillId="14" borderId="0" xfId="0" applyNumberFormat="1" applyFill="1"/>
    <xf numFmtId="0" fontId="3" fillId="0" borderId="0" xfId="0" quotePrefix="1" applyFont="1"/>
    <xf numFmtId="17" fontId="4" fillId="0" borderId="3" xfId="0" applyNumberFormat="1" applyFont="1" applyFill="1" applyBorder="1" applyAlignment="1">
      <alignment horizontal="center" vertical="center"/>
    </xf>
    <xf numFmtId="165" fontId="0" fillId="0" borderId="2" xfId="1" applyNumberFormat="1" applyFont="1" applyBorder="1"/>
    <xf numFmtId="165" fontId="0" fillId="0" borderId="2" xfId="1" applyNumberFormat="1" applyFont="1" applyFill="1" applyBorder="1"/>
    <xf numFmtId="165" fontId="0" fillId="8" borderId="2" xfId="1" applyNumberFormat="1" applyFont="1" applyFill="1" applyBorder="1"/>
    <xf numFmtId="0" fontId="0" fillId="16" borderId="6" xfId="0" applyFill="1" applyBorder="1"/>
    <xf numFmtId="0" fontId="0" fillId="35" borderId="2" xfId="0" applyFill="1" applyBorder="1"/>
    <xf numFmtId="0" fontId="0" fillId="0" borderId="8" xfId="0" applyFill="1" applyBorder="1"/>
    <xf numFmtId="0" fontId="0" fillId="8" borderId="7" xfId="0" applyFill="1" applyBorder="1"/>
    <xf numFmtId="164" fontId="0" fillId="33" borderId="2" xfId="0" applyNumberFormat="1" applyFill="1" applyBorder="1"/>
    <xf numFmtId="14" fontId="0" fillId="33" borderId="2" xfId="0" applyNumberFormat="1" applyFill="1" applyBorder="1"/>
    <xf numFmtId="0" fontId="0" fillId="33" borderId="5" xfId="0" applyFill="1" applyBorder="1"/>
    <xf numFmtId="164" fontId="0" fillId="33" borderId="4" xfId="0" applyNumberFormat="1" applyFill="1" applyBorder="1"/>
    <xf numFmtId="0" fontId="0" fillId="33" borderId="2" xfId="0" quotePrefix="1" applyFill="1" applyBorder="1"/>
    <xf numFmtId="165" fontId="0" fillId="0" borderId="0" xfId="1" applyNumberFormat="1" applyFont="1" applyBorder="1"/>
    <xf numFmtId="0" fontId="0" fillId="36" borderId="2" xfId="0" applyFill="1" applyBorder="1"/>
    <xf numFmtId="0" fontId="4" fillId="0" borderId="0" xfId="0" applyFont="1"/>
    <xf numFmtId="0" fontId="4" fillId="0" borderId="2" xfId="0" applyFont="1" applyBorder="1"/>
    <xf numFmtId="0" fontId="12" fillId="0" borderId="2" xfId="0" applyFont="1" applyBorder="1"/>
    <xf numFmtId="9" fontId="4" fillId="0" borderId="2" xfId="0" applyNumberFormat="1" applyFont="1" applyBorder="1"/>
    <xf numFmtId="10" fontId="4" fillId="0" borderId="2" xfId="0" applyNumberFormat="1" applyFont="1" applyBorder="1"/>
    <xf numFmtId="0" fontId="12" fillId="0" borderId="0" xfId="0" applyFont="1" applyFill="1" applyBorder="1"/>
    <xf numFmtId="0" fontId="0" fillId="0" borderId="22" xfId="0" applyBorder="1"/>
    <xf numFmtId="0" fontId="3" fillId="16" borderId="2" xfId="0" applyFont="1" applyFill="1" applyBorder="1"/>
    <xf numFmtId="0" fontId="3" fillId="0" borderId="0" xfId="0" applyFont="1" applyAlignment="1">
      <alignment horizontal="center"/>
    </xf>
    <xf numFmtId="0" fontId="3" fillId="23" borderId="2" xfId="0" applyFont="1" applyFill="1" applyBorder="1"/>
    <xf numFmtId="0" fontId="3" fillId="8" borderId="5" xfId="0" applyFont="1" applyFill="1" applyBorder="1"/>
    <xf numFmtId="164" fontId="3" fillId="0" borderId="0" xfId="0" applyNumberFormat="1" applyFont="1"/>
    <xf numFmtId="164" fontId="3" fillId="0" borderId="2" xfId="0" applyNumberFormat="1" applyFont="1" applyBorder="1"/>
    <xf numFmtId="0" fontId="3" fillId="16" borderId="7" xfId="0" applyFont="1" applyFill="1" applyBorder="1"/>
    <xf numFmtId="164" fontId="3" fillId="2" borderId="2" xfId="0" applyNumberFormat="1" applyFont="1" applyFill="1" applyBorder="1"/>
    <xf numFmtId="14" fontId="3" fillId="0" borderId="5" xfId="0" applyNumberFormat="1" applyFont="1" applyFill="1" applyBorder="1"/>
    <xf numFmtId="0" fontId="3" fillId="20" borderId="0" xfId="0" applyFont="1" applyFill="1"/>
    <xf numFmtId="0" fontId="3" fillId="15" borderId="2" xfId="0" applyFont="1" applyFill="1" applyBorder="1"/>
    <xf numFmtId="164" fontId="3" fillId="27" borderId="2" xfId="0" applyNumberFormat="1" applyFont="1" applyFill="1" applyBorder="1"/>
    <xf numFmtId="164" fontId="3" fillId="5" borderId="2" xfId="0" applyNumberFormat="1" applyFont="1" applyFill="1" applyBorder="1"/>
    <xf numFmtId="0" fontId="3" fillId="2" borderId="0" xfId="0" applyFont="1" applyFill="1" applyAlignment="1"/>
    <xf numFmtId="0" fontId="3" fillId="2" borderId="15" xfId="0" applyFont="1" applyFill="1" applyBorder="1" applyAlignment="1"/>
    <xf numFmtId="0" fontId="3" fillId="25" borderId="2" xfId="0" applyFont="1" applyFill="1" applyBorder="1"/>
    <xf numFmtId="14" fontId="3" fillId="25" borderId="5" xfId="0" applyNumberFormat="1" applyFont="1" applyFill="1" applyBorder="1"/>
    <xf numFmtId="14" fontId="3" fillId="25" borderId="2" xfId="0" applyNumberFormat="1" applyFont="1" applyFill="1" applyBorder="1"/>
    <xf numFmtId="164" fontId="3" fillId="0" borderId="2" xfId="0" applyNumberFormat="1" applyFont="1" applyFill="1" applyBorder="1"/>
    <xf numFmtId="0" fontId="3" fillId="0" borderId="13" xfId="0" applyFont="1" applyBorder="1"/>
    <xf numFmtId="14" fontId="3" fillId="0" borderId="0" xfId="0" applyNumberFormat="1" applyFont="1" applyBorder="1"/>
    <xf numFmtId="14" fontId="3" fillId="0" borderId="0" xfId="0" applyNumberFormat="1" applyFont="1"/>
    <xf numFmtId="164" fontId="3" fillId="0" borderId="7" xfId="0" applyNumberFormat="1" applyFont="1" applyFill="1" applyBorder="1"/>
    <xf numFmtId="164" fontId="3" fillId="0" borderId="0" xfId="0" applyNumberFormat="1" applyFont="1" applyFill="1" applyBorder="1"/>
    <xf numFmtId="0" fontId="3" fillId="23" borderId="0" xfId="0" applyFont="1" applyFill="1" applyBorder="1"/>
    <xf numFmtId="0" fontId="3" fillId="8" borderId="5" xfId="0" applyFont="1" applyFill="1" applyBorder="1" applyAlignment="1">
      <alignment horizontal="center"/>
    </xf>
    <xf numFmtId="0" fontId="3" fillId="21" borderId="0" xfId="0" applyFont="1" applyFill="1"/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/>
    <xf numFmtId="0" fontId="3" fillId="0" borderId="0" xfId="0" applyFont="1" applyFill="1" applyBorder="1" applyAlignment="1"/>
    <xf numFmtId="0" fontId="3" fillId="14" borderId="0" xfId="0" applyFont="1" applyFill="1" applyAlignment="1"/>
    <xf numFmtId="0" fontId="3" fillId="14" borderId="15" xfId="0" applyFont="1" applyFill="1" applyBorder="1" applyAlignment="1"/>
    <xf numFmtId="0" fontId="3" fillId="0" borderId="0" xfId="0" quotePrefix="1" applyFont="1" applyAlignment="1">
      <alignment horizontal="center" vertical="center" wrapText="1"/>
    </xf>
    <xf numFmtId="0" fontId="0" fillId="4" borderId="4" xfId="0" applyFill="1" applyBorder="1"/>
    <xf numFmtId="0" fontId="0" fillId="37" borderId="2" xfId="0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/>
    </xf>
    <xf numFmtId="17" fontId="4" fillId="37" borderId="2" xfId="0" applyNumberFormat="1" applyFont="1" applyFill="1" applyBorder="1" applyAlignment="1">
      <alignment horizontal="center" vertical="center"/>
    </xf>
    <xf numFmtId="17" fontId="4" fillId="4" borderId="2" xfId="0" applyNumberFormat="1" applyFont="1" applyFill="1" applyBorder="1" applyAlignment="1">
      <alignment horizontal="center" vertical="center"/>
    </xf>
    <xf numFmtId="17" fontId="4" fillId="4" borderId="5" xfId="0" quotePrefix="1" applyNumberFormat="1" applyFont="1" applyFill="1" applyBorder="1" applyAlignment="1">
      <alignment horizontal="center" vertical="center"/>
    </xf>
    <xf numFmtId="0" fontId="0" fillId="4" borderId="5" xfId="0" applyFill="1" applyBorder="1"/>
    <xf numFmtId="17" fontId="4" fillId="37" borderId="2" xfId="0" quotePrefix="1" applyNumberFormat="1" applyFont="1" applyFill="1" applyBorder="1" applyAlignment="1">
      <alignment horizontal="center" vertical="center"/>
    </xf>
    <xf numFmtId="0" fontId="0" fillId="37" borderId="2" xfId="0" applyFill="1" applyBorder="1" applyAlignment="1">
      <alignment horizontal="center"/>
    </xf>
    <xf numFmtId="0" fontId="0" fillId="37" borderId="2" xfId="0" applyFont="1" applyFill="1" applyBorder="1"/>
    <xf numFmtId="0" fontId="3" fillId="37" borderId="5" xfId="0" applyFont="1" applyFill="1" applyBorder="1"/>
    <xf numFmtId="165" fontId="0" fillId="37" borderId="2" xfId="1" applyNumberFormat="1" applyFont="1" applyFill="1" applyBorder="1"/>
    <xf numFmtId="0" fontId="7" fillId="37" borderId="2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7" borderId="0" xfId="0" applyFill="1" applyBorder="1"/>
    <xf numFmtId="164" fontId="3" fillId="0" borderId="0" xfId="0" applyNumberFormat="1" applyFont="1" applyBorder="1"/>
    <xf numFmtId="0" fontId="3" fillId="8" borderId="13" xfId="0" applyFont="1" applyFill="1" applyBorder="1" applyAlignment="1">
      <alignment horizontal="center"/>
    </xf>
    <xf numFmtId="0" fontId="3" fillId="37" borderId="13" xfId="0" applyFont="1" applyFill="1" applyBorder="1" applyAlignment="1">
      <alignment horizontal="right"/>
    </xf>
    <xf numFmtId="165" fontId="0" fillId="0" borderId="2" xfId="0" applyNumberFormat="1" applyBorder="1"/>
    <xf numFmtId="165" fontId="0" fillId="0" borderId="4" xfId="1" applyNumberFormat="1" applyFont="1" applyFill="1" applyBorder="1"/>
    <xf numFmtId="165" fontId="0" fillId="0" borderId="4" xfId="0" applyNumberFormat="1" applyBorder="1"/>
    <xf numFmtId="165" fontId="3" fillId="0" borderId="18" xfId="1" applyNumberFormat="1" applyFont="1" applyBorder="1"/>
    <xf numFmtId="165" fontId="3" fillId="0" borderId="23" xfId="1" applyNumberFormat="1" applyFont="1" applyBorder="1"/>
    <xf numFmtId="0" fontId="0" fillId="8" borderId="6" xfId="0" applyFill="1" applyBorder="1" applyAlignment="1">
      <alignment horizontal="center"/>
    </xf>
    <xf numFmtId="0" fontId="0" fillId="36" borderId="0" xfId="0" applyFill="1"/>
    <xf numFmtId="0" fontId="0" fillId="32" borderId="0" xfId="0" applyFill="1" applyBorder="1"/>
    <xf numFmtId="0" fontId="0" fillId="27" borderId="0" xfId="0" applyFill="1" applyBorder="1"/>
    <xf numFmtId="165" fontId="0" fillId="0" borderId="4" xfId="1" applyNumberFormat="1" applyFont="1" applyBorder="1"/>
    <xf numFmtId="0" fontId="14" fillId="6" borderId="2" xfId="0" applyFont="1" applyFill="1" applyBorder="1"/>
    <xf numFmtId="0" fontId="13" fillId="5" borderId="2" xfId="0" applyFont="1" applyFill="1" applyBorder="1"/>
    <xf numFmtId="0" fontId="13" fillId="5" borderId="0" xfId="0" applyFont="1" applyFill="1"/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21" borderId="0" xfId="0" applyFill="1" applyBorder="1"/>
    <xf numFmtId="0" fontId="0" fillId="8" borderId="5" xfId="0" applyFill="1" applyBorder="1" applyAlignment="1"/>
    <xf numFmtId="0" fontId="0" fillId="8" borderId="6" xfId="0" applyFill="1" applyBorder="1" applyAlignment="1"/>
    <xf numFmtId="0" fontId="4" fillId="0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17" fontId="4" fillId="0" borderId="0" xfId="0" applyNumberFormat="1" applyFont="1" applyFill="1" applyAlignment="1">
      <alignment horizontal="center" vertical="center"/>
    </xf>
    <xf numFmtId="0" fontId="4" fillId="0" borderId="2" xfId="0" quotePrefix="1" applyFont="1" applyFill="1" applyBorder="1" applyAlignment="1">
      <alignment horizontal="center" vertical="center"/>
    </xf>
    <xf numFmtId="17" fontId="4" fillId="0" borderId="5" xfId="0" applyNumberFormat="1" applyFont="1" applyFill="1" applyBorder="1" applyAlignment="1">
      <alignment horizontal="center" vertical="center"/>
    </xf>
    <xf numFmtId="0" fontId="3" fillId="0" borderId="0" xfId="0" quotePrefix="1" applyFont="1" applyFill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165" fontId="0" fillId="0" borderId="0" xfId="1" applyNumberFormat="1" applyFont="1" applyFill="1"/>
    <xf numFmtId="0" fontId="3" fillId="0" borderId="6" xfId="0" applyFont="1" applyFill="1" applyBorder="1"/>
    <xf numFmtId="0" fontId="0" fillId="0" borderId="0" xfId="0" quotePrefix="1" applyFill="1"/>
    <xf numFmtId="14" fontId="3" fillId="0" borderId="6" xfId="0" applyNumberFormat="1" applyFont="1" applyFill="1" applyBorder="1"/>
    <xf numFmtId="17" fontId="4" fillId="8" borderId="3" xfId="0" quotePrefix="1" applyNumberFormat="1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7" fillId="6" borderId="2" xfId="0" applyFont="1" applyFill="1" applyBorder="1"/>
    <xf numFmtId="0" fontId="0" fillId="37" borderId="4" xfId="0" applyFill="1" applyBorder="1"/>
    <xf numFmtId="0" fontId="0" fillId="4" borderId="8" xfId="0" applyFill="1" applyBorder="1"/>
    <xf numFmtId="0" fontId="0" fillId="0" borderId="8" xfId="0" applyBorder="1"/>
    <xf numFmtId="0" fontId="0" fillId="37" borderId="8" xfId="0" applyFill="1" applyBorder="1"/>
    <xf numFmtId="0" fontId="0" fillId="3" borderId="2" xfId="0" applyFill="1" applyBorder="1"/>
    <xf numFmtId="0" fontId="3" fillId="11" borderId="2" xfId="0" applyFont="1" applyFill="1" applyBorder="1"/>
    <xf numFmtId="17" fontId="4" fillId="0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/>
    <xf numFmtId="0" fontId="14" fillId="0" borderId="2" xfId="0" applyFont="1" applyFill="1" applyBorder="1"/>
    <xf numFmtId="0" fontId="3" fillId="0" borderId="5" xfId="0" applyFont="1" applyBorder="1"/>
    <xf numFmtId="0" fontId="3" fillId="27" borderId="5" xfId="0" applyFont="1" applyFill="1" applyBorder="1"/>
    <xf numFmtId="0" fontId="3" fillId="5" borderId="5" xfId="0" applyFont="1" applyFill="1" applyBorder="1"/>
    <xf numFmtId="0" fontId="3" fillId="0" borderId="3" xfId="0" applyFont="1" applyFill="1" applyBorder="1"/>
    <xf numFmtId="0" fontId="0" fillId="27" borderId="3" xfId="0" applyFill="1" applyBorder="1"/>
    <xf numFmtId="0" fontId="3" fillId="8" borderId="8" xfId="0" applyFont="1" applyFill="1" applyBorder="1"/>
    <xf numFmtId="0" fontId="3" fillId="0" borderId="8" xfId="0" applyFont="1" applyBorder="1"/>
    <xf numFmtId="0" fontId="3" fillId="8" borderId="24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37" borderId="1" xfId="0" applyFont="1" applyFill="1" applyBorder="1" applyAlignment="1">
      <alignment horizontal="right"/>
    </xf>
    <xf numFmtId="0" fontId="3" fillId="0" borderId="2" xfId="0" quotePrefix="1" applyFont="1" applyFill="1" applyBorder="1" applyAlignment="1">
      <alignment horizontal="center" vertical="center" wrapText="1"/>
    </xf>
    <xf numFmtId="14" fontId="0" fillId="0" borderId="8" xfId="0" applyNumberFormat="1" applyBorder="1"/>
    <xf numFmtId="0" fontId="0" fillId="6" borderId="8" xfId="0" applyFill="1" applyBorder="1"/>
    <xf numFmtId="0" fontId="0" fillId="2" borderId="8" xfId="0" applyFill="1" applyBorder="1"/>
    <xf numFmtId="0" fontId="3" fillId="0" borderId="2" xfId="0" quotePrefix="1" applyFont="1" applyBorder="1" applyAlignment="1">
      <alignment horizontal="center" vertical="center" wrapText="1"/>
    </xf>
    <xf numFmtId="0" fontId="0" fillId="11" borderId="2" xfId="0" applyFont="1" applyFill="1" applyBorder="1"/>
    <xf numFmtId="0" fontId="11" fillId="2" borderId="2" xfId="0" applyFont="1" applyFill="1" applyBorder="1"/>
    <xf numFmtId="0" fontId="3" fillId="37" borderId="2" xfId="0" applyFont="1" applyFill="1" applyBorder="1"/>
    <xf numFmtId="164" fontId="0" fillId="0" borderId="0" xfId="0" applyNumberFormat="1" applyFill="1"/>
    <xf numFmtId="0" fontId="0" fillId="0" borderId="6" xfId="0" applyFill="1" applyBorder="1" applyAlignment="1">
      <alignment horizontal="center"/>
    </xf>
    <xf numFmtId="164" fontId="0" fillId="0" borderId="8" xfId="0" applyNumberFormat="1" applyFill="1" applyBorder="1"/>
    <xf numFmtId="0" fontId="0" fillId="0" borderId="16" xfId="0" applyFill="1" applyBorder="1"/>
    <xf numFmtId="0" fontId="6" fillId="0" borderId="2" xfId="2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15" borderId="5" xfId="0" applyFill="1" applyBorder="1"/>
    <xf numFmtId="0" fontId="0" fillId="0" borderId="2" xfId="0" applyFont="1" applyBorder="1" applyAlignment="1">
      <alignment horizontal="right" vertical="center"/>
    </xf>
    <xf numFmtId="0" fontId="0" fillId="7" borderId="2" xfId="0" applyFill="1" applyBorder="1"/>
    <xf numFmtId="0" fontId="0" fillId="0" borderId="2" xfId="0" applyFill="1" applyBorder="1" applyAlignment="1">
      <alignment vertical="center"/>
    </xf>
    <xf numFmtId="14" fontId="0" fillId="0" borderId="2" xfId="0" applyNumberFormat="1" applyFont="1" applyFill="1" applyBorder="1"/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/>
    </xf>
    <xf numFmtId="165" fontId="2" fillId="8" borderId="2" xfId="1" applyNumberFormat="1" applyFont="1" applyFill="1" applyBorder="1"/>
    <xf numFmtId="0" fontId="0" fillId="0" borderId="2" xfId="0" applyFont="1" applyFill="1" applyBorder="1" applyAlignment="1"/>
    <xf numFmtId="0" fontId="0" fillId="8" borderId="2" xfId="0" applyFont="1" applyFill="1" applyBorder="1" applyAlignment="1">
      <alignment horizontal="center"/>
    </xf>
    <xf numFmtId="0" fontId="0" fillId="37" borderId="2" xfId="0" applyFont="1" applyFill="1" applyBorder="1" applyAlignment="1">
      <alignment horizontal="right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4" fillId="6" borderId="0" xfId="0" applyFont="1" applyFill="1" applyBorder="1"/>
    <xf numFmtId="0" fontId="14" fillId="8" borderId="2" xfId="0" applyFont="1" applyFill="1" applyBorder="1"/>
    <xf numFmtId="164" fontId="0" fillId="0" borderId="5" xfId="0" applyNumberFormat="1" applyFill="1" applyBorder="1"/>
    <xf numFmtId="0" fontId="14" fillId="0" borderId="0" xfId="0" applyFont="1" applyFill="1" applyBorder="1"/>
    <xf numFmtId="0" fontId="3" fillId="8" borderId="2" xfId="0" quotePrefix="1" applyFont="1" applyFill="1" applyBorder="1" applyAlignment="1">
      <alignment horizontal="center" vertical="center" wrapText="1"/>
    </xf>
    <xf numFmtId="0" fontId="7" fillId="6" borderId="0" xfId="0" applyFont="1" applyFill="1" applyBorder="1"/>
    <xf numFmtId="0" fontId="0" fillId="16" borderId="0" xfId="0" applyFont="1" applyFill="1" applyBorder="1"/>
    <xf numFmtId="16" fontId="0" fillId="16" borderId="2" xfId="0" quotePrefix="1" applyNumberFormat="1" applyFont="1" applyFill="1" applyBorder="1"/>
    <xf numFmtId="0" fontId="0" fillId="33" borderId="3" xfId="0" applyFill="1" applyBorder="1"/>
    <xf numFmtId="0" fontId="0" fillId="33" borderId="6" xfId="0" applyFill="1" applyBorder="1"/>
    <xf numFmtId="0" fontId="0" fillId="16" borderId="0" xfId="0" applyFill="1" applyAlignment="1">
      <alignment horizontal="center"/>
    </xf>
    <xf numFmtId="0" fontId="0" fillId="38" borderId="2" xfId="0" applyFill="1" applyBorder="1"/>
    <xf numFmtId="0" fontId="0" fillId="38" borderId="0" xfId="0" applyFill="1" applyBorder="1"/>
    <xf numFmtId="0" fontId="0" fillId="38" borderId="2" xfId="0" applyFill="1" applyBorder="1" applyAlignment="1">
      <alignment vertical="center"/>
    </xf>
    <xf numFmtId="0" fontId="0" fillId="38" borderId="2" xfId="0" applyFont="1" applyFill="1" applyBorder="1"/>
    <xf numFmtId="0" fontId="0" fillId="17" borderId="0" xfId="0" applyFill="1" applyAlignment="1">
      <alignment horizontal="center"/>
    </xf>
    <xf numFmtId="17" fontId="4" fillId="0" borderId="5" xfId="0" applyNumberFormat="1" applyFont="1" applyBorder="1" applyAlignment="1">
      <alignment horizontal="center" vertical="center" wrapText="1"/>
    </xf>
    <xf numFmtId="0" fontId="0" fillId="8" borderId="24" xfId="0" applyFill="1" applyBorder="1"/>
    <xf numFmtId="17" fontId="4" fillId="8" borderId="25" xfId="0" applyNumberFormat="1" applyFont="1" applyFill="1" applyBorder="1" applyAlignment="1">
      <alignment horizontal="center" vertical="center"/>
    </xf>
    <xf numFmtId="17" fontId="4" fillId="8" borderId="26" xfId="0" applyNumberFormat="1" applyFont="1" applyFill="1" applyBorder="1" applyAlignment="1">
      <alignment horizontal="center" vertical="center"/>
    </xf>
    <xf numFmtId="17" fontId="4" fillId="0" borderId="27" xfId="0" quotePrefix="1" applyNumberFormat="1" applyFont="1" applyFill="1" applyBorder="1" applyAlignment="1">
      <alignment horizontal="center" vertical="center"/>
    </xf>
    <xf numFmtId="0" fontId="7" fillId="0" borderId="5" xfId="0" applyFont="1" applyFill="1" applyBorder="1"/>
    <xf numFmtId="0" fontId="7" fillId="6" borderId="5" xfId="0" applyFont="1" applyFill="1" applyBorder="1"/>
    <xf numFmtId="17" fontId="4" fillId="0" borderId="28" xfId="0" quotePrefix="1" applyNumberFormat="1" applyFont="1" applyFill="1" applyBorder="1" applyAlignment="1">
      <alignment horizontal="center" vertical="center"/>
    </xf>
    <xf numFmtId="0" fontId="3" fillId="38" borderId="2" xfId="0" applyFont="1" applyFill="1" applyBorder="1"/>
    <xf numFmtId="0" fontId="3" fillId="0" borderId="7" xfId="0" quotePrefix="1" applyFont="1" applyBorder="1" applyAlignment="1">
      <alignment horizontal="center" vertical="center" wrapText="1"/>
    </xf>
    <xf numFmtId="0" fontId="0" fillId="38" borderId="0" xfId="0" applyFill="1"/>
    <xf numFmtId="0" fontId="7" fillId="8" borderId="0" xfId="0" applyFont="1" applyFill="1" applyBorder="1"/>
    <xf numFmtId="0" fontId="0" fillId="0" borderId="1" xfId="0" applyFill="1" applyBorder="1"/>
    <xf numFmtId="164" fontId="0" fillId="5" borderId="0" xfId="0" applyNumberFormat="1" applyFill="1" applyBorder="1"/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38" borderId="5" xfId="0" applyFill="1" applyBorder="1"/>
    <xf numFmtId="0" fontId="0" fillId="38" borderId="6" xfId="0" applyFill="1" applyBorder="1"/>
    <xf numFmtId="0" fontId="3" fillId="38" borderId="0" xfId="0" applyFont="1" applyFill="1" applyBorder="1"/>
    <xf numFmtId="0" fontId="13" fillId="5" borderId="0" xfId="0" applyFont="1" applyFill="1" applyBorder="1"/>
    <xf numFmtId="0" fontId="3" fillId="8" borderId="7" xfId="0" quotePrefix="1" applyFont="1" applyFill="1" applyBorder="1" applyAlignment="1">
      <alignment horizontal="center" vertical="center" wrapText="1"/>
    </xf>
    <xf numFmtId="0" fontId="0" fillId="16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38" borderId="5" xfId="0" applyFont="1" applyFill="1" applyBorder="1"/>
    <xf numFmtId="0" fontId="0" fillId="0" borderId="6" xfId="0" applyFont="1" applyFill="1" applyBorder="1"/>
    <xf numFmtId="0" fontId="0" fillId="16" borderId="0" xfId="0" applyFill="1" applyAlignment="1">
      <alignment horizontal="center"/>
    </xf>
    <xf numFmtId="14" fontId="0" fillId="0" borderId="4" xfId="0" applyNumberFormat="1" applyFill="1" applyBorder="1"/>
    <xf numFmtId="0" fontId="0" fillId="38" borderId="6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17" fontId="4" fillId="0" borderId="5" xfId="0" quotePrefix="1" applyNumberFormat="1" applyFont="1" applyFill="1" applyBorder="1" applyAlignment="1">
      <alignment horizontal="center" vertical="center"/>
    </xf>
    <xf numFmtId="165" fontId="0" fillId="0" borderId="5" xfId="1" applyNumberFormat="1" applyFont="1" applyFill="1" applyBorder="1"/>
    <xf numFmtId="17" fontId="4" fillId="0" borderId="6" xfId="0" quotePrefix="1" applyNumberFormat="1" applyFont="1" applyFill="1" applyBorder="1" applyAlignment="1">
      <alignment horizontal="center" vertical="center"/>
    </xf>
    <xf numFmtId="165" fontId="0" fillId="0" borderId="6" xfId="1" applyNumberFormat="1" applyFont="1" applyFill="1" applyBorder="1"/>
    <xf numFmtId="0" fontId="0" fillId="16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38" borderId="13" xfId="0" applyFont="1" applyFill="1" applyBorder="1"/>
    <xf numFmtId="0" fontId="0" fillId="5" borderId="13" xfId="0" applyFont="1" applyFill="1" applyBorder="1"/>
    <xf numFmtId="0" fontId="3" fillId="0" borderId="13" xfId="0" applyFont="1" applyFill="1" applyBorder="1"/>
    <xf numFmtId="0" fontId="14" fillId="0" borderId="6" xfId="0" applyFont="1" applyFill="1" applyBorder="1"/>
    <xf numFmtId="0" fontId="14" fillId="6" borderId="6" xfId="0" applyFont="1" applyFill="1" applyBorder="1"/>
    <xf numFmtId="0" fontId="0" fillId="16" borderId="0" xfId="0" applyFill="1" applyAlignment="1">
      <alignment horizontal="center"/>
    </xf>
    <xf numFmtId="0" fontId="0" fillId="34" borderId="2" xfId="0" applyFill="1" applyBorder="1"/>
    <xf numFmtId="0" fontId="0" fillId="16" borderId="0" xfId="0" applyFill="1" applyAlignment="1">
      <alignment horizontal="center"/>
    </xf>
    <xf numFmtId="17" fontId="4" fillId="0" borderId="4" xfId="0" applyNumberFormat="1" applyFont="1" applyBorder="1" applyAlignment="1">
      <alignment horizontal="center" vertical="center" wrapText="1"/>
    </xf>
    <xf numFmtId="0" fontId="0" fillId="21" borderId="29" xfId="0" applyFill="1" applyBorder="1"/>
    <xf numFmtId="17" fontId="4" fillId="0" borderId="23" xfId="0" applyNumberFormat="1" applyFont="1" applyBorder="1" applyAlignment="1">
      <alignment horizontal="center" vertical="center" wrapText="1"/>
    </xf>
    <xf numFmtId="0" fontId="0" fillId="28" borderId="5" xfId="0" applyFill="1" applyBorder="1"/>
    <xf numFmtId="0" fontId="0" fillId="2" borderId="16" xfId="0" applyFill="1" applyBorder="1"/>
    <xf numFmtId="0" fontId="0" fillId="36" borderId="29" xfId="0" applyFill="1" applyBorder="1"/>
    <xf numFmtId="0" fontId="0" fillId="36" borderId="30" xfId="0" applyFill="1" applyBorder="1"/>
    <xf numFmtId="0" fontId="0" fillId="36" borderId="31" xfId="0" applyFill="1" applyBorder="1"/>
    <xf numFmtId="0" fontId="7" fillId="8" borderId="6" xfId="0" applyFont="1" applyFill="1" applyBorder="1"/>
    <xf numFmtId="0" fontId="3" fillId="0" borderId="23" xfId="0" quotePrefix="1" applyFont="1" applyBorder="1" applyAlignment="1">
      <alignment wrapText="1"/>
    </xf>
    <xf numFmtId="0" fontId="7" fillId="0" borderId="8" xfId="0" applyFont="1" applyFill="1" applyBorder="1"/>
    <xf numFmtId="0" fontId="3" fillId="0" borderId="23" xfId="0" quotePrefix="1" applyFont="1" applyBorder="1" applyAlignment="1">
      <alignment horizontal="center" vertical="center" wrapText="1"/>
    </xf>
    <xf numFmtId="0" fontId="7" fillId="34" borderId="29" xfId="0" applyFont="1" applyFill="1" applyBorder="1"/>
    <xf numFmtId="0" fontId="7" fillId="34" borderId="30" xfId="0" applyFont="1" applyFill="1" applyBorder="1"/>
    <xf numFmtId="0" fontId="7" fillId="34" borderId="32" xfId="0" applyFont="1" applyFill="1" applyBorder="1"/>
    <xf numFmtId="0" fontId="7" fillId="34" borderId="31" xfId="0" applyFont="1" applyFill="1" applyBorder="1"/>
    <xf numFmtId="0" fontId="7" fillId="20" borderId="5" xfId="0" applyFont="1" applyFill="1" applyBorder="1"/>
    <xf numFmtId="0" fontId="0" fillId="38" borderId="29" xfId="0" applyFill="1" applyBorder="1"/>
    <xf numFmtId="0" fontId="0" fillId="38" borderId="30" xfId="0" applyFill="1" applyBorder="1"/>
    <xf numFmtId="0" fontId="3" fillId="8" borderId="6" xfId="0" quotePrefix="1" applyFont="1" applyFill="1" applyBorder="1" applyAlignment="1">
      <alignment horizontal="center" vertical="center" wrapText="1"/>
    </xf>
    <xf numFmtId="0" fontId="7" fillId="28" borderId="5" xfId="0" applyFont="1" applyFill="1" applyBorder="1"/>
    <xf numFmtId="0" fontId="0" fillId="16" borderId="0" xfId="0" applyFill="1" applyAlignment="1">
      <alignment horizontal="center"/>
    </xf>
    <xf numFmtId="17" fontId="3" fillId="0" borderId="0" xfId="0" applyNumberFormat="1" applyFont="1" applyAlignment="1">
      <alignment horizontal="center" vertical="center"/>
    </xf>
    <xf numFmtId="0" fontId="0" fillId="16" borderId="4" xfId="0" applyFill="1" applyBorder="1"/>
    <xf numFmtId="0" fontId="0" fillId="25" borderId="0" xfId="0" applyFill="1" applyBorder="1"/>
    <xf numFmtId="17" fontId="4" fillId="8" borderId="2" xfId="0" quotePrefix="1" applyNumberFormat="1" applyFont="1" applyFill="1" applyBorder="1" applyAlignment="1">
      <alignment horizontal="center" vertical="center" wrapText="1"/>
    </xf>
    <xf numFmtId="0" fontId="0" fillId="16" borderId="0" xfId="0" applyFill="1" applyAlignment="1">
      <alignment horizontal="center"/>
    </xf>
    <xf numFmtId="17" fontId="3" fillId="0" borderId="0" xfId="0" quotePrefix="1" applyNumberFormat="1" applyFont="1" applyAlignment="1">
      <alignment horizontal="center" vertical="center"/>
    </xf>
    <xf numFmtId="0" fontId="7" fillId="20" borderId="33" xfId="0" applyFont="1" applyFill="1" applyBorder="1"/>
    <xf numFmtId="0" fontId="0" fillId="23" borderId="8" xfId="0" applyFill="1" applyBorder="1"/>
    <xf numFmtId="0" fontId="0" fillId="4" borderId="0" xfId="0" applyFill="1" applyBorder="1"/>
    <xf numFmtId="0" fontId="7" fillId="8" borderId="5" xfId="0" applyFont="1" applyFill="1" applyBorder="1"/>
    <xf numFmtId="0" fontId="7" fillId="8" borderId="5" xfId="0" applyFont="1" applyFill="1" applyBorder="1" applyAlignment="1">
      <alignment horizontal="center"/>
    </xf>
    <xf numFmtId="0" fontId="13" fillId="8" borderId="2" xfId="0" applyFont="1" applyFill="1" applyBorder="1"/>
    <xf numFmtId="0" fontId="0" fillId="38" borderId="34" xfId="0" applyFill="1" applyBorder="1"/>
    <xf numFmtId="0" fontId="0" fillId="38" borderId="35" xfId="0" applyFill="1" applyBorder="1"/>
    <xf numFmtId="17" fontId="4" fillId="0" borderId="2" xfId="0" quotePrefix="1" applyNumberFormat="1" applyFont="1" applyFill="1" applyBorder="1" applyAlignment="1">
      <alignment horizontal="center" vertical="center" wrapText="1"/>
    </xf>
    <xf numFmtId="0" fontId="14" fillId="8" borderId="5" xfId="0" applyFont="1" applyFill="1" applyBorder="1"/>
    <xf numFmtId="17" fontId="4" fillId="0" borderId="36" xfId="0" quotePrefix="1" applyNumberFormat="1" applyFont="1" applyFill="1" applyBorder="1" applyAlignment="1">
      <alignment horizontal="center" vertical="center"/>
    </xf>
    <xf numFmtId="17" fontId="4" fillId="0" borderId="37" xfId="0" quotePrefix="1" applyNumberFormat="1" applyFont="1" applyFill="1" applyBorder="1" applyAlignment="1">
      <alignment horizontal="center" vertical="center"/>
    </xf>
    <xf numFmtId="0" fontId="0" fillId="0" borderId="33" xfId="0" applyFill="1" applyBorder="1"/>
    <xf numFmtId="0" fontId="0" fillId="0" borderId="38" xfId="0" applyFill="1" applyBorder="1"/>
    <xf numFmtId="0" fontId="0" fillId="6" borderId="15" xfId="0" applyFill="1" applyBorder="1"/>
    <xf numFmtId="0" fontId="0" fillId="38" borderId="6" xfId="0" applyFont="1" applyFill="1" applyBorder="1" applyAlignment="1">
      <alignment horizontal="left"/>
    </xf>
    <xf numFmtId="0" fontId="3" fillId="8" borderId="15" xfId="0" quotePrefix="1" applyFont="1" applyFill="1" applyBorder="1" applyAlignment="1">
      <alignment horizontal="center" vertical="center" wrapText="1"/>
    </xf>
    <xf numFmtId="0" fontId="13" fillId="8" borderId="5" xfId="0" applyFont="1" applyFill="1" applyBorder="1"/>
    <xf numFmtId="0" fontId="0" fillId="17" borderId="0" xfId="0" applyFill="1" applyBorder="1"/>
    <xf numFmtId="0" fontId="0" fillId="9" borderId="2" xfId="0" applyFill="1" applyBorder="1"/>
    <xf numFmtId="0" fontId="7" fillId="8" borderId="15" xfId="0" applyFont="1" applyFill="1" applyBorder="1"/>
    <xf numFmtId="0" fontId="0" fillId="18" borderId="0" xfId="0" applyFill="1"/>
    <xf numFmtId="0" fontId="0" fillId="18" borderId="7" xfId="0" applyFill="1" applyBorder="1"/>
    <xf numFmtId="0" fontId="0" fillId="0" borderId="0" xfId="0" applyAlignment="1">
      <alignment horizontal="left" wrapText="1"/>
    </xf>
    <xf numFmtId="164" fontId="3" fillId="0" borderId="5" xfId="0" applyNumberFormat="1" applyFont="1" applyFill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4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0" fillId="26" borderId="15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7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/>
    </xf>
    <xf numFmtId="0" fontId="0" fillId="0" borderId="22" xfId="0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2</xdr:row>
      <xdr:rowOff>28575</xdr:rowOff>
    </xdr:from>
    <xdr:to>
      <xdr:col>2</xdr:col>
      <xdr:colOff>135255</xdr:colOff>
      <xdr:row>3</xdr:row>
      <xdr:rowOff>161925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75" y="409575"/>
          <a:ext cx="64008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104775</xdr:colOff>
      <xdr:row>2</xdr:row>
      <xdr:rowOff>28575</xdr:rowOff>
    </xdr:from>
    <xdr:to>
      <xdr:col>7</xdr:col>
      <xdr:colOff>135255</xdr:colOff>
      <xdr:row>3</xdr:row>
      <xdr:rowOff>161925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75" y="409575"/>
          <a:ext cx="64008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104775</xdr:colOff>
      <xdr:row>2</xdr:row>
      <xdr:rowOff>28575</xdr:rowOff>
    </xdr:from>
    <xdr:to>
      <xdr:col>7</xdr:col>
      <xdr:colOff>135255</xdr:colOff>
      <xdr:row>3</xdr:row>
      <xdr:rowOff>161925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75" y="409575"/>
          <a:ext cx="64008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24</xdr:row>
      <xdr:rowOff>28575</xdr:rowOff>
    </xdr:from>
    <xdr:to>
      <xdr:col>2</xdr:col>
      <xdr:colOff>135255</xdr:colOff>
      <xdr:row>25</xdr:row>
      <xdr:rowOff>161925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E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75" y="409575"/>
          <a:ext cx="64008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104775</xdr:colOff>
      <xdr:row>24</xdr:row>
      <xdr:rowOff>28575</xdr:rowOff>
    </xdr:from>
    <xdr:to>
      <xdr:col>7</xdr:col>
      <xdr:colOff>135255</xdr:colOff>
      <xdr:row>25</xdr:row>
      <xdr:rowOff>161925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E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14725" y="409575"/>
          <a:ext cx="64008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104775</xdr:colOff>
      <xdr:row>24</xdr:row>
      <xdr:rowOff>28575</xdr:rowOff>
    </xdr:from>
    <xdr:to>
      <xdr:col>7</xdr:col>
      <xdr:colOff>135255</xdr:colOff>
      <xdr:row>25</xdr:row>
      <xdr:rowOff>161925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E00-00000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14725" y="409575"/>
          <a:ext cx="64008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24</xdr:row>
      <xdr:rowOff>28575</xdr:rowOff>
    </xdr:from>
    <xdr:to>
      <xdr:col>2</xdr:col>
      <xdr:colOff>135255</xdr:colOff>
      <xdr:row>25</xdr:row>
      <xdr:rowOff>161925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00000000-0008-0000-0E00-00000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75" y="409575"/>
          <a:ext cx="64008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104775</xdr:colOff>
      <xdr:row>24</xdr:row>
      <xdr:rowOff>28575</xdr:rowOff>
    </xdr:from>
    <xdr:to>
      <xdr:col>7</xdr:col>
      <xdr:colOff>135255</xdr:colOff>
      <xdr:row>25</xdr:row>
      <xdr:rowOff>161925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00000000-0008-0000-0E00-00000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14725" y="409575"/>
          <a:ext cx="64008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104775</xdr:colOff>
      <xdr:row>24</xdr:row>
      <xdr:rowOff>28575</xdr:rowOff>
    </xdr:from>
    <xdr:to>
      <xdr:col>7</xdr:col>
      <xdr:colOff>135255</xdr:colOff>
      <xdr:row>25</xdr:row>
      <xdr:rowOff>161925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00000000-0008-0000-0E00-00000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14725" y="409575"/>
          <a:ext cx="64008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2</xdr:row>
      <xdr:rowOff>28575</xdr:rowOff>
    </xdr:from>
    <xdr:to>
      <xdr:col>2</xdr:col>
      <xdr:colOff>135255</xdr:colOff>
      <xdr:row>3</xdr:row>
      <xdr:rowOff>161925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75" y="409575"/>
          <a:ext cx="64008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104775</xdr:colOff>
      <xdr:row>2</xdr:row>
      <xdr:rowOff>28575</xdr:rowOff>
    </xdr:from>
    <xdr:to>
      <xdr:col>7</xdr:col>
      <xdr:colOff>135255</xdr:colOff>
      <xdr:row>3</xdr:row>
      <xdr:rowOff>161925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90925" y="409575"/>
          <a:ext cx="64008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104775</xdr:colOff>
      <xdr:row>2</xdr:row>
      <xdr:rowOff>28575</xdr:rowOff>
    </xdr:from>
    <xdr:to>
      <xdr:col>7</xdr:col>
      <xdr:colOff>135255</xdr:colOff>
      <xdr:row>3</xdr:row>
      <xdr:rowOff>161925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11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90925" y="409575"/>
          <a:ext cx="64008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24</xdr:row>
      <xdr:rowOff>28575</xdr:rowOff>
    </xdr:from>
    <xdr:to>
      <xdr:col>2</xdr:col>
      <xdr:colOff>135255</xdr:colOff>
      <xdr:row>25</xdr:row>
      <xdr:rowOff>161925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11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75" y="4352925"/>
          <a:ext cx="64008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104775</xdr:colOff>
      <xdr:row>24</xdr:row>
      <xdr:rowOff>28575</xdr:rowOff>
    </xdr:from>
    <xdr:to>
      <xdr:col>7</xdr:col>
      <xdr:colOff>135255</xdr:colOff>
      <xdr:row>25</xdr:row>
      <xdr:rowOff>161925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11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90925" y="4352925"/>
          <a:ext cx="64008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104775</xdr:colOff>
      <xdr:row>24</xdr:row>
      <xdr:rowOff>28575</xdr:rowOff>
    </xdr:from>
    <xdr:to>
      <xdr:col>7</xdr:col>
      <xdr:colOff>135255</xdr:colOff>
      <xdr:row>25</xdr:row>
      <xdr:rowOff>161925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1100-00000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90925" y="4352925"/>
          <a:ext cx="64008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24</xdr:row>
      <xdr:rowOff>28575</xdr:rowOff>
    </xdr:from>
    <xdr:to>
      <xdr:col>2</xdr:col>
      <xdr:colOff>135255</xdr:colOff>
      <xdr:row>25</xdr:row>
      <xdr:rowOff>161925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00000000-0008-0000-1100-00000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4375" y="4352925"/>
          <a:ext cx="64008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104775</xdr:colOff>
      <xdr:row>24</xdr:row>
      <xdr:rowOff>28575</xdr:rowOff>
    </xdr:from>
    <xdr:to>
      <xdr:col>7</xdr:col>
      <xdr:colOff>135255</xdr:colOff>
      <xdr:row>25</xdr:row>
      <xdr:rowOff>161925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00000000-0008-0000-1100-000009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90925" y="4352925"/>
          <a:ext cx="64008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104775</xdr:colOff>
      <xdr:row>24</xdr:row>
      <xdr:rowOff>28575</xdr:rowOff>
    </xdr:from>
    <xdr:to>
      <xdr:col>7</xdr:col>
      <xdr:colOff>135255</xdr:colOff>
      <xdr:row>25</xdr:row>
      <xdr:rowOff>161925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00000000-0008-0000-1100-00000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90925" y="4352925"/>
          <a:ext cx="640080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yed Zarrar Arif" id="{F78BC0A7-FCE6-4FE5-B386-DD8D9023161F}" userId="S::arif@qatarenergy.qa::29a026f3-5fb7-4167-9d54-9a12bcacc64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R20" dT="2023-01-02T04:44:20.98" personId="{F78BC0A7-FCE6-4FE5-B386-DD8D9023161F}" id="{0EC9D68F-887E-470D-A145-EE2F227521E5}">
    <text>Why rate / monthly fee not enterd?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R17" dT="2023-01-02T04:52:34.95" personId="{F78BC0A7-FCE6-4FE5-B386-DD8D9023161F}" id="{B05D03C4-E4BF-4F1C-BA57-25FB01AB9E2A}">
    <text>Get decision from Madam and close the carrying over amount?</text>
  </threadedComment>
  <threadedComment ref="CS17" dT="2023-01-02T04:51:54.86" personId="{F78BC0A7-FCE6-4FE5-B386-DD8D9023161F}" id="{C1DC16B8-1DFB-4798-AFA9-0193608DDF47}">
    <text>Why monthly fee not entered?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T8" dT="2023-01-02T04:55:56.85" personId="{F78BC0A7-FCE6-4FE5-B386-DD8D9023161F}" id="{5EF90B0E-6BC4-44CC-A723-1FDE1793940A}">
    <text>Why monthly fee rate is not entered?</text>
  </threadedComment>
  <threadedComment ref="CS15" dT="2023-01-02T04:54:16.70" personId="{F78BC0A7-FCE6-4FE5-B386-DD8D9023161F}" id="{106258FF-7EDC-4DEF-B431-C7A291914579}">
    <text>Get the decision from Madam and clear it out.</text>
  </threadedComment>
  <threadedComment ref="CT22" dT="2023-01-02T04:56:15.80" personId="{F78BC0A7-FCE6-4FE5-B386-DD8D9023161F}" id="{79E8FC07-80D1-4D75-A4A2-8E40051FC6F9}">
    <text>Why monthly fee rate is not entered?</text>
  </threadedComment>
  <threadedComment ref="CT23" dT="2023-01-02T04:56:08.15" personId="{F78BC0A7-FCE6-4FE5-B386-DD8D9023161F}" id="{743179C8-6887-4A39-A62F-5309F48BB042}">
    <text>Why monthly fee rate is not entered?</text>
  </threadedComment>
  <threadedComment ref="CT26" dT="2023-01-02T04:56:25.60" personId="{F78BC0A7-FCE6-4FE5-B386-DD8D9023161F}" id="{AA811BC7-8585-4DCA-A9A0-6DE76FFA6320}">
    <text>Why monthly fee rate is not entered?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S8" dT="2023-01-02T05:18:01.35" personId="{F78BC0A7-FCE6-4FE5-B386-DD8D9023161F}" id="{CED2E6AD-ABDB-40E9-B228-27E9E2F16802}">
    <text>get decision from Madam and clear it out</text>
  </threadedComment>
  <threadedComment ref="CT8" dT="2023-01-02T05:18:14.32" personId="{F78BC0A7-FCE6-4FE5-B386-DD8D9023161F}" id="{723F45BB-1B55-499F-93A6-85BBB811EBAE}">
    <text>Why monthly fee rate is not entered?</text>
  </threadedComment>
  <threadedComment ref="CT19" dT="2023-01-02T04:58:27.87" personId="{F78BC0A7-FCE6-4FE5-B386-DD8D9023161F}" id="{C7137666-F489-4175-A3B7-BF34A0036ADD}">
    <text>Why monthly fee rate is not entered?</text>
  </threadedComment>
  <threadedComment ref="CT21" dT="2023-01-02T05:18:26.36" personId="{F78BC0A7-FCE6-4FE5-B386-DD8D9023161F}" id="{F114FB87-9E56-424B-A1A9-6070C3AD70AB}">
    <text>Why monthly fee rate is not entered?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R7" dT="2023-01-02T05:21:34.78" personId="{F78BC0A7-FCE6-4FE5-B386-DD8D9023161F}" id="{987103AD-9301-4332-97CD-1625B2CC4154}">
    <text>Why not cleared previously as overdue for along?</text>
  </threadedComment>
  <threadedComment ref="CS7" dT="2023-01-02T05:22:33.77" personId="{F78BC0A7-FCE6-4FE5-B386-DD8D9023161F}" id="{2B660C48-F808-43D0-8250-0CE1640B7CAF}">
    <text>Why monthly rate not entered?</text>
  </threadedComment>
  <threadedComment ref="CS8" dT="2023-01-02T05:19:57.25" personId="{F78BC0A7-FCE6-4FE5-B386-DD8D9023161F}" id="{B0593682-8760-4EF2-A915-12C76A400CC1}">
    <text>Full freeship - comment if decided</text>
  </threadedComment>
  <threadedComment ref="CS9" dT="2023-01-02T05:19:31.93" personId="{F78BC0A7-FCE6-4FE5-B386-DD8D9023161F}" id="{96D2C148-AED8-4CCD-9F36-4E37065D5C34}">
    <text>Why monthly fee rate is not entered?</text>
  </threadedComment>
  <threadedComment ref="CS14" dT="2023-01-02T05:20:07.31" personId="{F78BC0A7-FCE6-4FE5-B386-DD8D9023161F}" id="{857CA8CE-EA0A-4232-808B-7A39BD0D3766}">
    <text>Why monthly fee rate is not entered?</text>
  </threadedComment>
  <threadedComment ref="CR15" dT="2023-01-02T05:21:27.38" personId="{F78BC0A7-FCE6-4FE5-B386-DD8D9023161F}" id="{A46AB892-2F40-46A6-985F-8FECA662E62B}">
    <text>Why not cleared previously as overdue for along?</text>
  </threadedComment>
  <threadedComment ref="CR30" dT="2023-01-02T05:21:19.11" personId="{F78BC0A7-FCE6-4FE5-B386-DD8D9023161F}" id="{337360FC-6222-4981-A827-83B38ACB52A3}">
    <text>Why not cleared previously as overdue for along?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S16" dT="2023-01-02T05:23:26.57" personId="{F78BC0A7-FCE6-4FE5-B386-DD8D9023161F}" id="{207AEEFD-F3E2-42B8-BE42-71FF5329735A}">
    <text>Why very long overdue?</text>
  </threadedComment>
  <threadedComment ref="CT28" dT="2023-01-02T05:23:45.76" personId="{F78BC0A7-FCE6-4FE5-B386-DD8D9023161F}" id="{1ACC559B-0D87-44A0-B3D7-D794CABABBAB}">
    <text>Why monthly rate is missing?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12.bin"/><Relationship Id="rId6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4.bin"/><Relationship Id="rId6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5.bin"/><Relationship Id="rId6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16.bin"/><Relationship Id="rId6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7.bin"/><Relationship Id="rId6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8.bin"/><Relationship Id="rId6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7.bin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8.bin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9.bin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20.bin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2.bin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D21"/>
  <sheetViews>
    <sheetView zoomScale="90" zoomScaleNormal="90" workbookViewId="0">
      <selection activeCell="K20" sqref="K20"/>
    </sheetView>
  </sheetViews>
  <sheetFormatPr defaultRowHeight="15" x14ac:dyDescent="0.25"/>
  <cols>
    <col min="2" max="2" width="15.28515625" bestFit="1" customWidth="1"/>
    <col min="3" max="3" width="11.7109375" style="88" bestFit="1" customWidth="1"/>
  </cols>
  <sheetData>
    <row r="4" spans="2:4" x14ac:dyDescent="0.25">
      <c r="B4" t="s">
        <v>2372</v>
      </c>
    </row>
    <row r="5" spans="2:4" ht="14.25" customHeight="1" x14ac:dyDescent="0.25">
      <c r="B5" s="66" t="s">
        <v>940</v>
      </c>
      <c r="C5" s="329" t="s">
        <v>2371</v>
      </c>
      <c r="D5" s="318" t="s">
        <v>2373</v>
      </c>
    </row>
    <row r="6" spans="2:4" x14ac:dyDescent="0.25">
      <c r="B6" t="s">
        <v>2359</v>
      </c>
      <c r="C6" s="88">
        <f>+'Prep-II'!X2</f>
        <v>0</v>
      </c>
      <c r="D6" s="318"/>
    </row>
    <row r="7" spans="2:4" x14ac:dyDescent="0.25">
      <c r="B7" t="s">
        <v>125</v>
      </c>
      <c r="C7" s="88">
        <f>+'Class-I'!AL2</f>
        <v>11000</v>
      </c>
      <c r="D7" s="318"/>
    </row>
    <row r="8" spans="2:4" x14ac:dyDescent="0.25">
      <c r="B8" t="s">
        <v>110</v>
      </c>
      <c r="C8" s="88">
        <f>+'Class-II'!AZ2</f>
        <v>8400</v>
      </c>
      <c r="D8" s="318"/>
    </row>
    <row r="9" spans="2:4" x14ac:dyDescent="0.25">
      <c r="B9" t="s">
        <v>2360</v>
      </c>
      <c r="C9" s="88">
        <f>+'Class-III'!BN2</f>
        <v>0</v>
      </c>
      <c r="D9" s="318"/>
    </row>
    <row r="10" spans="2:4" x14ac:dyDescent="0.25">
      <c r="B10" s="275" t="s">
        <v>2361</v>
      </c>
      <c r="C10" s="88">
        <f>+'Class-IV'!CB3</f>
        <v>12000</v>
      </c>
      <c r="D10" s="318"/>
    </row>
    <row r="11" spans="2:4" x14ac:dyDescent="0.25">
      <c r="B11" s="275" t="s">
        <v>2362</v>
      </c>
      <c r="C11" s="88">
        <f>+'Class-V'!CO3</f>
        <v>1100</v>
      </c>
      <c r="D11" s="318"/>
    </row>
    <row r="12" spans="2:4" x14ac:dyDescent="0.25">
      <c r="B12" s="275" t="s">
        <v>2363</v>
      </c>
      <c r="C12" s="88">
        <f>+'Class-VI'!CP3</f>
        <v>0</v>
      </c>
      <c r="D12" s="318"/>
    </row>
    <row r="13" spans="2:4" x14ac:dyDescent="0.25">
      <c r="B13" s="275" t="s">
        <v>2364</v>
      </c>
      <c r="C13" s="88">
        <f>+'Class-VII'!CP3</f>
        <v>1200</v>
      </c>
      <c r="D13" s="318"/>
    </row>
    <row r="14" spans="2:4" x14ac:dyDescent="0.25">
      <c r="B14" s="275" t="s">
        <v>2365</v>
      </c>
      <c r="C14" s="88">
        <f>+'Class-VIII'!CO3</f>
        <v>0</v>
      </c>
      <c r="D14" s="318"/>
    </row>
    <row r="15" spans="2:4" x14ac:dyDescent="0.25">
      <c r="B15" s="275" t="s">
        <v>2366</v>
      </c>
      <c r="C15" s="88">
        <f>+'Class-IX'!CP3</f>
        <v>0</v>
      </c>
      <c r="D15" s="318"/>
    </row>
    <row r="16" spans="2:4" x14ac:dyDescent="0.25">
      <c r="B16" s="275" t="s">
        <v>2367</v>
      </c>
      <c r="C16" s="88">
        <f>+'Class-X'!CO3</f>
        <v>2100</v>
      </c>
      <c r="D16" s="318"/>
    </row>
    <row r="17" spans="2:4" x14ac:dyDescent="0.25">
      <c r="B17" s="275" t="s">
        <v>2368</v>
      </c>
      <c r="C17" s="88" t="e">
        <f>+'Class-X Pass out'!#REF!</f>
        <v>#REF!</v>
      </c>
      <c r="D17" s="318"/>
    </row>
    <row r="18" spans="2:4" x14ac:dyDescent="0.25">
      <c r="B18" s="275" t="s">
        <v>2369</v>
      </c>
      <c r="C18" s="88">
        <f>+'Class-X 21-22'!CS2</f>
        <v>0</v>
      </c>
      <c r="D18" s="318"/>
    </row>
    <row r="19" spans="2:4" x14ac:dyDescent="0.25">
      <c r="B19" t="s">
        <v>2370</v>
      </c>
      <c r="C19" s="88">
        <f>+'Matric 20-21'!CB2</f>
        <v>0</v>
      </c>
      <c r="D19" s="318"/>
    </row>
    <row r="20" spans="2:4" ht="15.75" thickBot="1" x14ac:dyDescent="0.3">
      <c r="C20" s="336" t="e">
        <f>+SUM(C6:C19)</f>
        <v>#REF!</v>
      </c>
    </row>
    <row r="21" spans="2:4" ht="15.75" thickTop="1" x14ac:dyDescent="0.25"/>
  </sheetData>
  <pageMargins left="0.7" right="0.7" top="0.75" bottom="0.75" header="0.3" footer="0.3"/>
  <pageSetup paperSize="9" orientation="portrait" r:id="rId1"/>
  <headerFooter>
    <oddHeader>&amp;L&amp;"Calibri"&amp;10&amp;K000000CLASSIFICATION: C1 - CONTROLLED&amp;1#</oddHeader>
  </headerFooter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J70"/>
  <sheetViews>
    <sheetView zoomScaleNormal="100" workbookViewId="0">
      <pane xSplit="4" topLeftCell="BH1" activePane="topRight" state="frozen"/>
      <selection pane="topRight" activeCell="BJ19" sqref="BJ19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3" width="32" customWidth="1"/>
    <col min="4" max="4" width="33.85546875" bestFit="1" customWidth="1"/>
    <col min="5" max="5" width="12.42578125" hidden="1" customWidth="1"/>
    <col min="6" max="6" width="8.5703125" hidden="1" customWidth="1"/>
    <col min="7" max="9" width="13.28515625" customWidth="1"/>
    <col min="10" max="10" width="11" customWidth="1"/>
    <col min="11" max="11" width="7.5703125" customWidth="1"/>
    <col min="12" max="15" width="9.140625" customWidth="1"/>
    <col min="16" max="16" width="10.5703125" customWidth="1"/>
    <col min="17" max="18" width="9.28515625" customWidth="1"/>
    <col min="19" max="20" width="9.140625" customWidth="1"/>
    <col min="21" max="21" width="9.7109375" customWidth="1"/>
    <col min="22" max="22" width="9.85546875" customWidth="1"/>
    <col min="23" max="23" width="10.140625" customWidth="1"/>
    <col min="24" max="24" width="14.5703125" customWidth="1"/>
    <col min="25" max="25" width="12.85546875" customWidth="1"/>
    <col min="26" max="37" width="9.140625" customWidth="1"/>
    <col min="38" max="38" width="10.7109375" customWidth="1"/>
    <col min="39" max="39" width="14.42578125" style="275" customWidth="1"/>
    <col min="40" max="42" width="12.85546875" style="275" customWidth="1"/>
    <col min="43" max="43" width="12.85546875" style="47" customWidth="1"/>
    <col min="44" max="51" width="9.140625" customWidth="1"/>
    <col min="52" max="53" width="9.140625" style="275" customWidth="1"/>
    <col min="54" max="54" width="10.5703125" style="275" customWidth="1"/>
    <col min="55" max="66" width="9.140625" style="275" customWidth="1"/>
    <col min="67" max="67" width="9.140625" customWidth="1"/>
    <col min="69" max="72" width="9.140625" style="275"/>
    <col min="73" max="73" width="10" style="275" bestFit="1" customWidth="1"/>
    <col min="74" max="77" width="10" style="275" customWidth="1"/>
  </cols>
  <sheetData>
    <row r="1" spans="1:88" ht="15.75" thickBot="1" x14ac:dyDescent="0.3">
      <c r="AL1" s="338" t="s">
        <v>2358</v>
      </c>
      <c r="AO1" s="275">
        <f>SUBTOTAL(9,AO5:AO52)</f>
        <v>0</v>
      </c>
      <c r="BP1" s="275">
        <f>+SUBTOTAL(9, BP5:BP84)</f>
        <v>49000</v>
      </c>
    </row>
    <row r="2" spans="1:88" ht="45.75" thickBot="1" x14ac:dyDescent="0.3">
      <c r="A2" s="38" t="s">
        <v>416</v>
      </c>
      <c r="B2" s="38" t="s">
        <v>88</v>
      </c>
      <c r="C2" s="38" t="s">
        <v>89</v>
      </c>
      <c r="D2" s="38" t="s">
        <v>90</v>
      </c>
      <c r="E2" s="39" t="s">
        <v>91</v>
      </c>
      <c r="F2" s="38" t="s">
        <v>0</v>
      </c>
      <c r="G2" s="38" t="s">
        <v>671</v>
      </c>
      <c r="H2" s="38" t="s">
        <v>1694</v>
      </c>
      <c r="I2" s="38" t="s">
        <v>1655</v>
      </c>
      <c r="J2" s="29" t="s">
        <v>92</v>
      </c>
      <c r="K2" s="29" t="s">
        <v>99</v>
      </c>
      <c r="L2" s="160" t="s">
        <v>1791</v>
      </c>
      <c r="M2" s="160" t="s">
        <v>1792</v>
      </c>
      <c r="N2" s="160" t="s">
        <v>1793</v>
      </c>
      <c r="O2" s="160" t="s">
        <v>1794</v>
      </c>
      <c r="P2" s="195" t="s">
        <v>1795</v>
      </c>
      <c r="Q2" s="194" t="s">
        <v>1796</v>
      </c>
      <c r="R2" s="187" t="s">
        <v>1797</v>
      </c>
      <c r="S2" s="187" t="s">
        <v>1798</v>
      </c>
      <c r="T2" s="187" t="s">
        <v>1799</v>
      </c>
      <c r="U2" s="241" t="s">
        <v>1998</v>
      </c>
      <c r="V2" s="81">
        <v>44228</v>
      </c>
      <c r="W2" s="81">
        <v>44256</v>
      </c>
      <c r="X2" s="167" t="s">
        <v>1670</v>
      </c>
      <c r="Y2" s="167" t="s">
        <v>99</v>
      </c>
      <c r="Z2" s="241" t="s">
        <v>2077</v>
      </c>
      <c r="AA2" s="255">
        <v>44337</v>
      </c>
      <c r="AB2" s="255">
        <v>44368</v>
      </c>
      <c r="AC2" s="255" t="s">
        <v>2154</v>
      </c>
      <c r="AD2" s="241" t="s">
        <v>2155</v>
      </c>
      <c r="AE2" s="241" t="s">
        <v>2188</v>
      </c>
      <c r="AF2" s="241" t="s">
        <v>2157</v>
      </c>
      <c r="AG2" s="241" t="s">
        <v>2158</v>
      </c>
      <c r="AH2" s="241" t="s">
        <v>2159</v>
      </c>
      <c r="AI2" s="241" t="s">
        <v>2160</v>
      </c>
      <c r="AJ2" s="81">
        <v>44593</v>
      </c>
      <c r="AK2" s="302" t="s">
        <v>2256</v>
      </c>
      <c r="AL2" s="330">
        <f>+SUM(AL5:AL69)</f>
        <v>11000</v>
      </c>
      <c r="AM2" s="199" t="s">
        <v>1060</v>
      </c>
      <c r="AN2" s="345" t="s">
        <v>99</v>
      </c>
      <c r="AO2" s="198" t="s">
        <v>4195</v>
      </c>
      <c r="AP2" s="411" t="s">
        <v>1939</v>
      </c>
      <c r="AQ2" s="283" t="s">
        <v>2406</v>
      </c>
      <c r="AR2" s="283" t="s">
        <v>2523</v>
      </c>
      <c r="AS2" s="283" t="s">
        <v>2730</v>
      </c>
      <c r="AT2" s="283" t="s">
        <v>2900</v>
      </c>
      <c r="AU2" s="241" t="s">
        <v>2901</v>
      </c>
      <c r="AV2" s="194" t="s">
        <v>3121</v>
      </c>
      <c r="AW2" s="241" t="s">
        <v>3122</v>
      </c>
      <c r="AX2" s="241" t="s">
        <v>3123</v>
      </c>
      <c r="AY2" s="241" t="s">
        <v>3124</v>
      </c>
      <c r="AZ2" s="221" t="s">
        <v>3125</v>
      </c>
      <c r="BA2" s="221" t="s">
        <v>3911</v>
      </c>
      <c r="BB2" s="221" t="s">
        <v>3912</v>
      </c>
      <c r="BC2" s="221" t="s">
        <v>4782</v>
      </c>
      <c r="BD2" s="221" t="s">
        <v>5145</v>
      </c>
      <c r="BE2" s="221" t="s">
        <v>4971</v>
      </c>
      <c r="BF2" s="221" t="s">
        <v>5146</v>
      </c>
      <c r="BG2" s="221" t="s">
        <v>5147</v>
      </c>
      <c r="BH2" s="221">
        <v>45192</v>
      </c>
      <c r="BI2" s="221" t="s">
        <v>5149</v>
      </c>
      <c r="BJ2" s="221" t="s">
        <v>5150</v>
      </c>
      <c r="BK2" s="221" t="s">
        <v>5151</v>
      </c>
      <c r="BL2" s="221" t="s">
        <v>5152</v>
      </c>
      <c r="BM2" s="592">
        <v>45323</v>
      </c>
      <c r="BN2" s="597" t="s">
        <v>5154</v>
      </c>
      <c r="BO2" s="592"/>
      <c r="BP2" s="581" t="s">
        <v>4022</v>
      </c>
      <c r="BQ2" s="581" t="s">
        <v>7121</v>
      </c>
      <c r="BR2" s="404" t="s">
        <v>4781</v>
      </c>
      <c r="BS2" s="404" t="s">
        <v>99</v>
      </c>
      <c r="BT2" s="404" t="s">
        <v>7721</v>
      </c>
      <c r="BU2" s="529" t="s">
        <v>7616</v>
      </c>
      <c r="BV2" s="529" t="s">
        <v>7608</v>
      </c>
      <c r="BW2" s="529" t="s">
        <v>7442</v>
      </c>
      <c r="BX2" s="529" t="s">
        <v>7774</v>
      </c>
      <c r="BY2" s="529" t="s">
        <v>7775</v>
      </c>
      <c r="BZ2" s="529" t="s">
        <v>5145</v>
      </c>
      <c r="CA2" s="529" t="s">
        <v>4971</v>
      </c>
      <c r="CB2" s="529" t="s">
        <v>5146</v>
      </c>
      <c r="CC2" s="529" t="s">
        <v>5147</v>
      </c>
      <c r="CD2" s="529" t="s">
        <v>5148</v>
      </c>
      <c r="CE2" s="529" t="s">
        <v>5149</v>
      </c>
      <c r="CF2" s="529" t="s">
        <v>5150</v>
      </c>
      <c r="CG2" s="529" t="s">
        <v>5151</v>
      </c>
      <c r="CH2" s="529" t="s">
        <v>5152</v>
      </c>
      <c r="CI2" s="529" t="s">
        <v>5153</v>
      </c>
      <c r="CJ2" s="529" t="s">
        <v>5154</v>
      </c>
    </row>
    <row r="4" spans="1:88" ht="15.75" thickBot="1" x14ac:dyDescent="0.3"/>
    <row r="5" spans="1:88" x14ac:dyDescent="0.25">
      <c r="A5" s="59">
        <v>467</v>
      </c>
      <c r="B5" s="47" t="s">
        <v>1801</v>
      </c>
      <c r="C5" s="31" t="s">
        <v>1800</v>
      </c>
      <c r="D5" s="31" t="s">
        <v>223</v>
      </c>
      <c r="E5" s="47" t="s">
        <v>1</v>
      </c>
      <c r="F5" s="47" t="s">
        <v>1650</v>
      </c>
      <c r="G5" s="53"/>
      <c r="H5" s="53"/>
      <c r="I5" s="53"/>
      <c r="J5" s="28">
        <v>2000</v>
      </c>
      <c r="K5" s="28"/>
      <c r="L5" s="47"/>
      <c r="M5" s="47">
        <v>1000</v>
      </c>
      <c r="N5" s="229">
        <v>1000</v>
      </c>
      <c r="O5" s="229">
        <v>1000</v>
      </c>
      <c r="P5" s="319" t="s">
        <v>3325</v>
      </c>
      <c r="Q5" s="319" t="s">
        <v>3325</v>
      </c>
      <c r="R5" s="319" t="s">
        <v>3325</v>
      </c>
      <c r="S5" s="229" t="s">
        <v>3938</v>
      </c>
      <c r="T5" s="229" t="s">
        <v>3938</v>
      </c>
      <c r="U5" s="229" t="s">
        <v>4321</v>
      </c>
      <c r="V5" s="229" t="s">
        <v>4322</v>
      </c>
      <c r="W5" s="229">
        <v>1000</v>
      </c>
      <c r="X5" s="272"/>
      <c r="Y5" s="273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L5" s="275">
        <f>1000*(COUNTBLANK(N5:AJ5)-2)</f>
        <v>11000</v>
      </c>
      <c r="AM5" s="28"/>
      <c r="AN5" s="34"/>
      <c r="AO5" s="34">
        <v>0</v>
      </c>
      <c r="AP5" s="117">
        <v>1000</v>
      </c>
      <c r="AQ5" s="47" t="s">
        <v>4381</v>
      </c>
      <c r="AR5" s="47" t="s">
        <v>4381</v>
      </c>
      <c r="AS5" s="47" t="s">
        <v>4381</v>
      </c>
      <c r="AT5" s="47" t="s">
        <v>4381</v>
      </c>
      <c r="AU5" s="47" t="s">
        <v>4381</v>
      </c>
      <c r="AV5" s="47" t="s">
        <v>4381</v>
      </c>
      <c r="AW5" s="47" t="s">
        <v>4381</v>
      </c>
      <c r="AX5" s="47" t="s">
        <v>4381</v>
      </c>
      <c r="AY5" s="47" t="s">
        <v>4381</v>
      </c>
      <c r="AZ5" s="47" t="s">
        <v>4381</v>
      </c>
      <c r="BA5" s="137" t="s">
        <v>4899</v>
      </c>
      <c r="BB5" s="151" t="s">
        <v>4899</v>
      </c>
      <c r="BC5" s="520" t="s">
        <v>5592</v>
      </c>
      <c r="BD5" s="520" t="s">
        <v>5592</v>
      </c>
      <c r="BE5" s="520" t="s">
        <v>6010</v>
      </c>
      <c r="BF5" s="520" t="s">
        <v>6218</v>
      </c>
      <c r="BG5" s="520" t="s">
        <v>7498</v>
      </c>
      <c r="BH5" s="520" t="s">
        <v>7498</v>
      </c>
      <c r="BI5" s="520" t="s">
        <v>7498</v>
      </c>
      <c r="BJ5" s="520" t="s">
        <v>7858</v>
      </c>
      <c r="BK5" s="520" t="s">
        <v>8043</v>
      </c>
      <c r="BL5" s="541" t="s">
        <v>8301</v>
      </c>
      <c r="BM5" s="541" t="s">
        <v>8301</v>
      </c>
      <c r="BN5" s="541" t="s">
        <v>8301</v>
      </c>
      <c r="BP5" s="573">
        <f>+BQ5*(COUNTBLANK(BC5:BL5))</f>
        <v>0</v>
      </c>
      <c r="BQ5" s="587">
        <v>1000</v>
      </c>
      <c r="BR5" s="161"/>
      <c r="BS5" s="28"/>
      <c r="BT5" s="28"/>
      <c r="BU5" s="47"/>
      <c r="BV5" s="7"/>
      <c r="BW5" s="7"/>
      <c r="BX5" s="7"/>
      <c r="BY5" s="7"/>
      <c r="BZ5" t="s">
        <v>4230</v>
      </c>
      <c r="CD5" t="s">
        <v>4382</v>
      </c>
    </row>
    <row r="6" spans="1:88" x14ac:dyDescent="0.25">
      <c r="A6" s="59">
        <v>495</v>
      </c>
      <c r="B6" s="47" t="s">
        <v>1885</v>
      </c>
      <c r="C6" s="31" t="s">
        <v>1414</v>
      </c>
      <c r="D6" s="31" t="s">
        <v>1884</v>
      </c>
      <c r="E6" s="47" t="s">
        <v>1</v>
      </c>
      <c r="F6" s="47" t="s">
        <v>1650</v>
      </c>
      <c r="G6" s="53" t="s">
        <v>1886</v>
      </c>
      <c r="H6" s="53" t="s">
        <v>1887</v>
      </c>
      <c r="I6" s="53"/>
      <c r="J6" s="28">
        <v>2000</v>
      </c>
      <c r="K6" s="28">
        <v>1000</v>
      </c>
      <c r="L6" s="113"/>
      <c r="M6" s="113"/>
      <c r="N6" s="113"/>
      <c r="O6" s="113"/>
      <c r="P6" s="228"/>
      <c r="Q6" s="113"/>
      <c r="R6" s="47">
        <v>1000</v>
      </c>
      <c r="S6" s="47">
        <v>1000</v>
      </c>
      <c r="T6" s="47">
        <v>1000</v>
      </c>
      <c r="U6" s="47">
        <v>1000</v>
      </c>
      <c r="V6" s="31">
        <v>1000</v>
      </c>
      <c r="W6" s="31">
        <v>1000</v>
      </c>
      <c r="X6" s="272"/>
      <c r="Y6" s="273">
        <v>1000</v>
      </c>
      <c r="Z6" s="318">
        <v>0</v>
      </c>
      <c r="AA6">
        <v>1200</v>
      </c>
      <c r="AB6">
        <v>1200</v>
      </c>
      <c r="AC6">
        <v>1200</v>
      </c>
      <c r="AD6">
        <v>1200</v>
      </c>
      <c r="AE6">
        <v>1200</v>
      </c>
      <c r="AF6">
        <v>1200</v>
      </c>
      <c r="AG6">
        <v>1200</v>
      </c>
      <c r="AH6">
        <v>1200</v>
      </c>
      <c r="AI6">
        <v>1200</v>
      </c>
      <c r="AJ6" s="318" t="s">
        <v>2956</v>
      </c>
      <c r="AK6" t="s">
        <v>2957</v>
      </c>
      <c r="AL6" s="275">
        <f>1200*(COUNTBLANK(P6:AJ6)-3)</f>
        <v>0</v>
      </c>
      <c r="AM6" s="28"/>
      <c r="AN6" s="34" t="s">
        <v>5570</v>
      </c>
      <c r="AO6" s="34"/>
      <c r="AP6" s="412">
        <v>1300</v>
      </c>
      <c r="AQ6" s="47" t="s">
        <v>2958</v>
      </c>
      <c r="AR6" t="s">
        <v>2958</v>
      </c>
      <c r="AS6" t="s">
        <v>3449</v>
      </c>
      <c r="AT6" s="275" t="s">
        <v>3449</v>
      </c>
      <c r="AU6" s="275" t="s">
        <v>3449</v>
      </c>
      <c r="AV6" s="275" t="s">
        <v>3449</v>
      </c>
      <c r="AW6" s="7" t="s">
        <v>4102</v>
      </c>
      <c r="AX6" s="7" t="s">
        <v>4102</v>
      </c>
      <c r="AY6" s="7" t="s">
        <v>4102</v>
      </c>
      <c r="AZ6" s="7" t="s">
        <v>4423</v>
      </c>
      <c r="BA6" s="7" t="s">
        <v>5055</v>
      </c>
      <c r="BB6" s="7" t="s">
        <v>5055</v>
      </c>
      <c r="BC6" s="520" t="s">
        <v>5575</v>
      </c>
      <c r="BD6" s="520" t="s">
        <v>5575</v>
      </c>
      <c r="BE6" s="520" t="s">
        <v>5998</v>
      </c>
      <c r="BF6" s="520" t="s">
        <v>5998</v>
      </c>
      <c r="BG6" s="520" t="s">
        <v>6465</v>
      </c>
      <c r="BH6" s="520" t="s">
        <v>6465</v>
      </c>
      <c r="BI6" s="520" t="s">
        <v>6867</v>
      </c>
      <c r="BJ6" s="520" t="s">
        <v>6867</v>
      </c>
      <c r="BK6" s="520" t="s">
        <v>7324</v>
      </c>
      <c r="BL6" s="541" t="s">
        <v>7324</v>
      </c>
      <c r="BM6" s="520" t="s">
        <v>8013</v>
      </c>
      <c r="BN6" s="520" t="s">
        <v>8013</v>
      </c>
      <c r="BO6" s="275"/>
      <c r="BP6" s="196">
        <f t="shared" ref="BP6:BP34" si="0">+BQ6*(COUNTBLANK(BC6:BL6))</f>
        <v>0</v>
      </c>
      <c r="BQ6" s="588">
        <v>1300</v>
      </c>
      <c r="BR6" s="161"/>
      <c r="BS6" s="28" t="s">
        <v>8014</v>
      </c>
      <c r="BT6" s="28"/>
      <c r="BU6" s="47" t="s">
        <v>8015</v>
      </c>
      <c r="BV6" s="7" t="s">
        <v>8015</v>
      </c>
      <c r="BW6" s="103" t="s">
        <v>8323</v>
      </c>
      <c r="BX6" s="103" t="s">
        <v>8323</v>
      </c>
      <c r="BY6" s="7"/>
    </row>
    <row r="7" spans="1:88" x14ac:dyDescent="0.25">
      <c r="A7" s="59">
        <v>496</v>
      </c>
      <c r="B7" s="47" t="s">
        <v>1894</v>
      </c>
      <c r="C7" s="31" t="s">
        <v>1889</v>
      </c>
      <c r="D7" s="31" t="s">
        <v>1890</v>
      </c>
      <c r="E7" s="47" t="s">
        <v>1</v>
      </c>
      <c r="F7" s="47" t="s">
        <v>1650</v>
      </c>
      <c r="G7" s="53" t="s">
        <v>1891</v>
      </c>
      <c r="H7" s="53" t="s">
        <v>1892</v>
      </c>
      <c r="I7" s="53" t="s">
        <v>1893</v>
      </c>
      <c r="J7" s="28">
        <v>2000</v>
      </c>
      <c r="K7" s="28">
        <v>1000</v>
      </c>
      <c r="L7" s="47"/>
      <c r="M7" s="47"/>
      <c r="N7" s="47"/>
      <c r="O7" s="47"/>
      <c r="P7" s="196"/>
      <c r="Q7" s="47"/>
      <c r="R7" s="47">
        <v>1000</v>
      </c>
      <c r="S7" s="47">
        <v>1000</v>
      </c>
      <c r="T7" s="47">
        <v>1000</v>
      </c>
      <c r="U7" s="47">
        <v>1000</v>
      </c>
      <c r="V7" s="31">
        <v>1000</v>
      </c>
      <c r="W7" s="31">
        <v>1000</v>
      </c>
      <c r="X7" s="272"/>
      <c r="Y7" s="273" t="s">
        <v>3764</v>
      </c>
      <c r="Z7" s="151">
        <v>1000</v>
      </c>
      <c r="AA7" s="151">
        <v>1000</v>
      </c>
      <c r="AB7" s="151">
        <v>1000</v>
      </c>
      <c r="AC7" s="151">
        <v>1200</v>
      </c>
      <c r="AD7" s="151">
        <v>1200</v>
      </c>
      <c r="AE7" s="151">
        <v>1200</v>
      </c>
      <c r="AF7" s="151">
        <v>1200</v>
      </c>
      <c r="AG7" s="318">
        <v>1200</v>
      </c>
      <c r="AH7" s="318" t="s">
        <v>3201</v>
      </c>
      <c r="AI7" s="318" t="s">
        <v>3201</v>
      </c>
      <c r="AJ7" s="318" t="s">
        <v>3201</v>
      </c>
      <c r="AK7" s="320" t="s">
        <v>3764</v>
      </c>
      <c r="AL7" s="275">
        <f>1200*(COUNTBLANK(R7:AJ7)-1)</f>
        <v>0</v>
      </c>
      <c r="AM7" s="28"/>
      <c r="AN7" s="34"/>
      <c r="AO7" s="34"/>
      <c r="AP7" s="412">
        <v>1300</v>
      </c>
      <c r="AQ7" s="47" t="s">
        <v>4122</v>
      </c>
      <c r="AR7" t="s">
        <v>4122</v>
      </c>
      <c r="AS7" t="s">
        <v>4136</v>
      </c>
      <c r="AT7" t="s">
        <v>4136</v>
      </c>
      <c r="AU7" t="s">
        <v>4136</v>
      </c>
      <c r="AV7" t="s">
        <v>4136</v>
      </c>
      <c r="AW7" t="s">
        <v>4288</v>
      </c>
      <c r="AX7" t="s">
        <v>4289</v>
      </c>
      <c r="AY7" t="s">
        <v>4289</v>
      </c>
      <c r="AZ7" s="275" t="s">
        <v>4289</v>
      </c>
      <c r="BA7" s="275" t="s">
        <v>4622</v>
      </c>
      <c r="BB7" s="275" t="s">
        <v>4831</v>
      </c>
      <c r="BC7" s="520" t="s">
        <v>5100</v>
      </c>
      <c r="BD7" s="520" t="s">
        <v>5506</v>
      </c>
      <c r="BE7" s="520" t="s">
        <v>5506</v>
      </c>
      <c r="BF7" s="520" t="s">
        <v>5833</v>
      </c>
      <c r="BG7" s="520" t="s">
        <v>5833</v>
      </c>
      <c r="BH7" s="520" t="s">
        <v>6152</v>
      </c>
      <c r="BI7" s="520" t="s">
        <v>6412</v>
      </c>
      <c r="BJ7" s="520" t="s">
        <v>6653</v>
      </c>
      <c r="BK7" s="520" t="s">
        <v>6855</v>
      </c>
      <c r="BL7" s="541" t="s">
        <v>7000</v>
      </c>
      <c r="BM7" s="520" t="s">
        <v>7188</v>
      </c>
      <c r="BN7" s="520" t="s">
        <v>7455</v>
      </c>
      <c r="BO7" s="275"/>
      <c r="BP7" s="196">
        <f t="shared" si="0"/>
        <v>0</v>
      </c>
      <c r="BQ7" s="588">
        <v>1500</v>
      </c>
      <c r="BR7" s="161"/>
      <c r="BS7" s="28" t="s">
        <v>7454</v>
      </c>
      <c r="BT7" s="28"/>
      <c r="BU7" s="47" t="s">
        <v>7985</v>
      </c>
      <c r="BV7" s="7" t="s">
        <v>7985</v>
      </c>
      <c r="BW7" s="103" t="s">
        <v>8332</v>
      </c>
      <c r="BX7" s="103" t="s">
        <v>8332</v>
      </c>
      <c r="BY7" s="103" t="s">
        <v>8332</v>
      </c>
    </row>
    <row r="8" spans="1:88" x14ac:dyDescent="0.25">
      <c r="A8" s="59">
        <v>499</v>
      </c>
      <c r="B8" s="47" t="s">
        <v>1914</v>
      </c>
      <c r="C8" s="31" t="s">
        <v>1912</v>
      </c>
      <c r="D8" s="248" t="s">
        <v>1913</v>
      </c>
      <c r="E8" s="47" t="s">
        <v>1</v>
      </c>
      <c r="F8" s="47" t="s">
        <v>1650</v>
      </c>
      <c r="G8" s="53" t="s">
        <v>1504</v>
      </c>
      <c r="H8" s="53"/>
      <c r="I8" t="s">
        <v>1915</v>
      </c>
      <c r="J8" s="28"/>
      <c r="K8" s="28"/>
      <c r="L8" s="113"/>
      <c r="M8" s="113"/>
      <c r="N8" s="113"/>
      <c r="O8" s="113"/>
      <c r="P8" s="228"/>
      <c r="Q8" s="47">
        <v>500</v>
      </c>
      <c r="R8" s="259">
        <v>250</v>
      </c>
      <c r="S8" s="47">
        <v>250</v>
      </c>
      <c r="T8" s="47">
        <v>250</v>
      </c>
      <c r="U8" s="47">
        <v>250</v>
      </c>
      <c r="V8" s="31" t="s">
        <v>3050</v>
      </c>
      <c r="W8" s="31" t="s">
        <v>3112</v>
      </c>
      <c r="X8" s="272"/>
      <c r="Y8" s="273"/>
      <c r="Z8" t="s">
        <v>3156</v>
      </c>
      <c r="AA8" t="s">
        <v>3411</v>
      </c>
      <c r="AB8" t="s">
        <v>3617</v>
      </c>
      <c r="AC8" t="s">
        <v>3805</v>
      </c>
      <c r="AD8" t="s">
        <v>4002</v>
      </c>
      <c r="AE8" t="s">
        <v>4225</v>
      </c>
      <c r="AF8" t="s">
        <v>4521</v>
      </c>
      <c r="AG8" t="s">
        <v>4750</v>
      </c>
      <c r="AH8" t="s">
        <v>4750</v>
      </c>
      <c r="AI8" t="s">
        <v>4750</v>
      </c>
      <c r="AJ8" t="s">
        <v>4750</v>
      </c>
      <c r="AK8" t="s">
        <v>5032</v>
      </c>
      <c r="AL8" s="275">
        <f>250*(COUNTBLANK(R8:AJ8)-2)</f>
        <v>0</v>
      </c>
      <c r="AM8" s="28"/>
      <c r="AN8" s="34"/>
      <c r="AO8" s="34">
        <v>0</v>
      </c>
      <c r="AP8" s="412">
        <v>250</v>
      </c>
      <c r="AQ8" s="47" t="s">
        <v>5032</v>
      </c>
      <c r="AR8" t="s">
        <v>5032</v>
      </c>
      <c r="AS8" t="s">
        <v>5032</v>
      </c>
      <c r="AT8" s="7" t="s">
        <v>5324</v>
      </c>
      <c r="AU8" s="7" t="s">
        <v>5324</v>
      </c>
      <c r="AV8" s="7" t="s">
        <v>5324</v>
      </c>
      <c r="AW8" s="7" t="s">
        <v>5324</v>
      </c>
      <c r="AX8" s="7" t="s">
        <v>5640</v>
      </c>
      <c r="AY8" s="7" t="s">
        <v>5640</v>
      </c>
      <c r="AZ8" s="7" t="s">
        <v>5640</v>
      </c>
      <c r="BA8" s="7" t="s">
        <v>5640</v>
      </c>
      <c r="BB8" s="7" t="s">
        <v>5698</v>
      </c>
      <c r="BC8" s="520" t="s">
        <v>5698</v>
      </c>
      <c r="BD8" s="520" t="s">
        <v>5698</v>
      </c>
      <c r="BE8" s="520" t="s">
        <v>5698</v>
      </c>
      <c r="BF8" s="520" t="s">
        <v>5740</v>
      </c>
      <c r="BG8" s="520" t="s">
        <v>5970</v>
      </c>
      <c r="BH8" s="520" t="s">
        <v>6209</v>
      </c>
      <c r="BI8" s="520" t="s">
        <v>6409</v>
      </c>
      <c r="BJ8" s="520" t="s">
        <v>6661</v>
      </c>
      <c r="BK8" s="520" t="s">
        <v>6871</v>
      </c>
      <c r="BL8" s="541" t="s">
        <v>7123</v>
      </c>
      <c r="BM8" s="520" t="s">
        <v>7295</v>
      </c>
      <c r="BN8" s="520" t="s">
        <v>7878</v>
      </c>
      <c r="BO8" s="275"/>
      <c r="BP8" s="196">
        <f t="shared" si="0"/>
        <v>0</v>
      </c>
      <c r="BQ8" s="588">
        <v>250</v>
      </c>
      <c r="BR8" s="161"/>
      <c r="BS8" s="28" t="s">
        <v>8253</v>
      </c>
      <c r="BT8" s="28"/>
      <c r="BU8" s="47" t="s">
        <v>7878</v>
      </c>
      <c r="BV8" s="7" t="s">
        <v>8098</v>
      </c>
      <c r="BW8" s="7" t="s">
        <v>8172</v>
      </c>
      <c r="BX8" s="7" t="s">
        <v>8252</v>
      </c>
      <c r="BY8" s="7"/>
    </row>
    <row r="9" spans="1:88" x14ac:dyDescent="0.25">
      <c r="A9" s="59">
        <v>501</v>
      </c>
      <c r="B9" s="47" t="s">
        <v>1921</v>
      </c>
      <c r="C9" s="149" t="s">
        <v>1919</v>
      </c>
      <c r="D9" t="s">
        <v>1920</v>
      </c>
      <c r="E9" s="47" t="s">
        <v>1</v>
      </c>
      <c r="F9" s="47" t="s">
        <v>1650</v>
      </c>
      <c r="G9" s="53" t="s">
        <v>1922</v>
      </c>
      <c r="H9" s="53" t="s">
        <v>1923</v>
      </c>
      <c r="I9" s="53"/>
      <c r="J9" s="28">
        <v>2000</v>
      </c>
      <c r="K9" s="28">
        <v>1000</v>
      </c>
      <c r="L9" s="113"/>
      <c r="M9" s="113"/>
      <c r="N9" s="113"/>
      <c r="O9" s="113"/>
      <c r="P9" s="228"/>
      <c r="Q9" s="47">
        <v>1000</v>
      </c>
      <c r="R9" s="47">
        <v>1000</v>
      </c>
      <c r="S9" s="47">
        <v>1000</v>
      </c>
      <c r="T9" s="47">
        <v>1000</v>
      </c>
      <c r="U9" s="47">
        <v>1000</v>
      </c>
      <c r="V9" s="31">
        <v>1000</v>
      </c>
      <c r="W9" s="31">
        <v>1000</v>
      </c>
      <c r="X9" s="272"/>
      <c r="Y9" s="273"/>
      <c r="Z9" s="151">
        <v>1200</v>
      </c>
      <c r="AA9" s="151">
        <v>1200</v>
      </c>
      <c r="AB9" s="151">
        <v>1200</v>
      </c>
      <c r="AC9" s="151">
        <v>1200</v>
      </c>
      <c r="AD9" s="151">
        <v>1200</v>
      </c>
      <c r="AE9" s="151">
        <v>1200</v>
      </c>
      <c r="AF9" s="151">
        <v>1200</v>
      </c>
      <c r="AG9" s="151">
        <v>1200</v>
      </c>
      <c r="AH9" s="151">
        <v>1200</v>
      </c>
      <c r="AI9" s="151">
        <v>1200</v>
      </c>
      <c r="AJ9" s="151">
        <v>1200</v>
      </c>
      <c r="AK9" s="151">
        <v>1200</v>
      </c>
      <c r="AM9" s="28"/>
      <c r="AN9" s="34" t="s">
        <v>3797</v>
      </c>
      <c r="AO9" s="34"/>
      <c r="AP9" s="412">
        <v>1400</v>
      </c>
      <c r="AQ9" s="47" t="s">
        <v>3091</v>
      </c>
      <c r="AR9" t="s">
        <v>3091</v>
      </c>
      <c r="AS9" t="s">
        <v>3091</v>
      </c>
      <c r="AT9" t="s">
        <v>3247</v>
      </c>
      <c r="AU9" t="s">
        <v>3379</v>
      </c>
      <c r="AV9" t="s">
        <v>3584</v>
      </c>
      <c r="AW9" t="s">
        <v>3793</v>
      </c>
      <c r="AX9" t="s">
        <v>3926</v>
      </c>
      <c r="AY9" t="s">
        <v>4147</v>
      </c>
      <c r="AZ9" s="7" t="s">
        <v>4517</v>
      </c>
      <c r="BA9" s="7" t="s">
        <v>4754</v>
      </c>
      <c r="BB9" s="7" t="s">
        <v>4906</v>
      </c>
      <c r="BC9" s="520" t="s">
        <v>5289</v>
      </c>
      <c r="BD9" s="520" t="s">
        <v>5686</v>
      </c>
      <c r="BE9" s="520" t="s">
        <v>5686</v>
      </c>
      <c r="BF9" s="520">
        <v>1500</v>
      </c>
      <c r="BG9" s="520" t="s">
        <v>6028</v>
      </c>
      <c r="BH9" s="520" t="s">
        <v>6468</v>
      </c>
      <c r="BI9" s="520" t="s">
        <v>6468</v>
      </c>
      <c r="BJ9" s="520" t="s">
        <v>6576</v>
      </c>
      <c r="BK9" s="520" t="s">
        <v>6817</v>
      </c>
      <c r="BL9" s="541" t="s">
        <v>7066</v>
      </c>
      <c r="BM9" s="520" t="s">
        <v>7271</v>
      </c>
      <c r="BN9" s="520" t="s">
        <v>7859</v>
      </c>
      <c r="BO9" s="275"/>
      <c r="BP9" s="196">
        <f t="shared" si="0"/>
        <v>0</v>
      </c>
      <c r="BQ9" s="588">
        <v>1400</v>
      </c>
      <c r="BR9" s="161"/>
      <c r="BS9" s="28" t="s">
        <v>5686</v>
      </c>
      <c r="BT9" s="28"/>
      <c r="BU9" s="47" t="s">
        <v>7989</v>
      </c>
      <c r="BV9" s="7" t="s">
        <v>7990</v>
      </c>
      <c r="BW9" s="103" t="s">
        <v>8144</v>
      </c>
      <c r="BX9" s="103" t="s">
        <v>8388</v>
      </c>
      <c r="BY9" s="103" t="s">
        <v>8388</v>
      </c>
      <c r="CB9" t="s">
        <v>5686</v>
      </c>
    </row>
    <row r="10" spans="1:88" x14ac:dyDescent="0.25">
      <c r="A10" s="59">
        <v>503</v>
      </c>
      <c r="B10" s="47" t="s">
        <v>1953</v>
      </c>
      <c r="C10" s="31" t="s">
        <v>1951</v>
      </c>
      <c r="D10" s="31" t="s">
        <v>1952</v>
      </c>
      <c r="E10" s="47" t="s">
        <v>1</v>
      </c>
      <c r="F10" s="47" t="s">
        <v>1650</v>
      </c>
      <c r="G10" s="53" t="s">
        <v>1954</v>
      </c>
      <c r="H10" t="s">
        <v>1724</v>
      </c>
      <c r="I10" t="s">
        <v>1725</v>
      </c>
      <c r="J10" s="28">
        <v>2500</v>
      </c>
      <c r="K10" s="28">
        <v>1000</v>
      </c>
      <c r="L10" s="113"/>
      <c r="M10" s="113"/>
      <c r="N10" s="113"/>
      <c r="O10" s="113"/>
      <c r="P10" s="228"/>
      <c r="Q10" s="113"/>
      <c r="R10" s="47">
        <v>1000</v>
      </c>
      <c r="S10" s="47">
        <v>1000</v>
      </c>
      <c r="T10" s="47">
        <v>1000</v>
      </c>
      <c r="U10" s="47">
        <v>1000</v>
      </c>
      <c r="V10" s="31">
        <v>1000</v>
      </c>
      <c r="W10" s="31">
        <v>1000</v>
      </c>
      <c r="X10" s="272"/>
      <c r="Y10" s="273">
        <v>1200</v>
      </c>
      <c r="Z10" s="151">
        <v>1200</v>
      </c>
      <c r="AA10" s="318">
        <v>0</v>
      </c>
      <c r="AB10" s="318">
        <v>0</v>
      </c>
      <c r="AC10">
        <v>1200</v>
      </c>
      <c r="AD10">
        <v>1200</v>
      </c>
      <c r="AE10">
        <v>1200</v>
      </c>
      <c r="AF10">
        <v>1200</v>
      </c>
      <c r="AG10">
        <v>1200</v>
      </c>
      <c r="AH10">
        <v>1200</v>
      </c>
      <c r="AI10">
        <v>1200</v>
      </c>
      <c r="AJ10">
        <v>1200</v>
      </c>
      <c r="AK10">
        <v>1200</v>
      </c>
      <c r="AM10" s="28"/>
      <c r="AN10" s="34" t="s">
        <v>4629</v>
      </c>
      <c r="AO10" s="34"/>
      <c r="AP10" s="412">
        <v>1300</v>
      </c>
      <c r="AQ10" s="47" t="s">
        <v>2737</v>
      </c>
      <c r="AR10" t="s">
        <v>2821</v>
      </c>
      <c r="AS10" t="s">
        <v>3246</v>
      </c>
      <c r="AT10" s="275" t="s">
        <v>3246</v>
      </c>
      <c r="AU10" s="275" t="s">
        <v>3246</v>
      </c>
      <c r="AV10" s="7" t="s">
        <v>3465</v>
      </c>
      <c r="AW10" s="7" t="s">
        <v>3761</v>
      </c>
      <c r="AX10" s="7" t="s">
        <v>3902</v>
      </c>
      <c r="AY10" s="7" t="s">
        <v>4096</v>
      </c>
      <c r="AZ10" s="7" t="s">
        <v>4360</v>
      </c>
      <c r="BA10" s="7" t="s">
        <v>4629</v>
      </c>
      <c r="BB10" s="7" t="s">
        <v>4942</v>
      </c>
      <c r="BC10" s="520" t="s">
        <v>5264</v>
      </c>
      <c r="BD10" s="520" t="s">
        <v>5555</v>
      </c>
      <c r="BE10" s="520" t="s">
        <v>5555</v>
      </c>
      <c r="BF10" s="520" t="s">
        <v>5806</v>
      </c>
      <c r="BG10" s="520" t="s">
        <v>5806</v>
      </c>
      <c r="BH10" s="520" t="s">
        <v>6099</v>
      </c>
      <c r="BI10" s="520" t="s">
        <v>6310</v>
      </c>
      <c r="BJ10" s="520" t="s">
        <v>6585</v>
      </c>
      <c r="BK10" s="520" t="s">
        <v>6796</v>
      </c>
      <c r="BL10" s="541" t="s">
        <v>7053</v>
      </c>
      <c r="BM10" s="520" t="s">
        <v>7180</v>
      </c>
      <c r="BN10" s="520" t="s">
        <v>7432</v>
      </c>
      <c r="BO10" s="275"/>
      <c r="BP10" s="196">
        <f t="shared" si="0"/>
        <v>0</v>
      </c>
      <c r="BQ10" s="588">
        <v>1400</v>
      </c>
      <c r="BR10" s="161"/>
      <c r="BS10" s="28" t="s">
        <v>7180</v>
      </c>
      <c r="BT10" s="28"/>
      <c r="BU10" s="47" t="s">
        <v>7746</v>
      </c>
      <c r="BV10" s="7" t="s">
        <v>7930</v>
      </c>
      <c r="BW10" s="103" t="s">
        <v>8142</v>
      </c>
      <c r="BX10" s="103" t="s">
        <v>8220</v>
      </c>
      <c r="BY10" s="103" t="s">
        <v>8309</v>
      </c>
    </row>
    <row r="11" spans="1:88" x14ac:dyDescent="0.25">
      <c r="A11" s="59">
        <v>504</v>
      </c>
      <c r="B11" s="47" t="s">
        <v>1957</v>
      </c>
      <c r="C11" s="31" t="s">
        <v>1955</v>
      </c>
      <c r="D11" s="31" t="s">
        <v>1956</v>
      </c>
      <c r="E11" s="47" t="s">
        <v>1</v>
      </c>
      <c r="F11" s="47" t="s">
        <v>1650</v>
      </c>
      <c r="G11" s="42" t="s">
        <v>1960</v>
      </c>
      <c r="H11" t="s">
        <v>1962</v>
      </c>
      <c r="I11" t="s">
        <v>1963</v>
      </c>
      <c r="J11" s="28">
        <v>1500</v>
      </c>
      <c r="K11" s="28">
        <v>1100</v>
      </c>
      <c r="L11" s="113"/>
      <c r="M11" s="113"/>
      <c r="N11" s="113"/>
      <c r="O11" s="113"/>
      <c r="P11" s="228"/>
      <c r="Q11" s="113"/>
      <c r="R11" s="47">
        <v>1100</v>
      </c>
      <c r="S11" s="47">
        <v>1100</v>
      </c>
      <c r="T11" s="47">
        <v>1100</v>
      </c>
      <c r="U11" s="47">
        <v>1100</v>
      </c>
      <c r="V11" s="31">
        <v>1100</v>
      </c>
      <c r="W11" s="31">
        <v>1100</v>
      </c>
      <c r="X11" s="272"/>
      <c r="Y11" s="273">
        <v>1200</v>
      </c>
      <c r="Z11" s="317" t="s">
        <v>2395</v>
      </c>
      <c r="AA11">
        <v>1200</v>
      </c>
      <c r="AB11">
        <v>1200</v>
      </c>
      <c r="AC11">
        <v>1200</v>
      </c>
      <c r="AD11" s="318">
        <v>1200</v>
      </c>
      <c r="AE11" s="318">
        <v>1200</v>
      </c>
      <c r="AF11" s="318">
        <v>1200</v>
      </c>
      <c r="AG11" s="318">
        <v>1200</v>
      </c>
      <c r="AH11" s="318">
        <v>1200</v>
      </c>
      <c r="AI11" s="318">
        <v>1200</v>
      </c>
      <c r="AJ11" s="318" t="s">
        <v>2450</v>
      </c>
      <c r="AL11" s="275">
        <v>0</v>
      </c>
      <c r="AM11" s="28"/>
      <c r="AN11" s="34"/>
      <c r="AO11" s="34"/>
      <c r="AP11" s="412">
        <v>1400</v>
      </c>
      <c r="AQ11" s="47" t="s">
        <v>2700</v>
      </c>
      <c r="AR11" t="s">
        <v>2878</v>
      </c>
      <c r="AS11" t="s">
        <v>3275</v>
      </c>
      <c r="AT11" t="s">
        <v>3366</v>
      </c>
      <c r="AU11" t="s">
        <v>3585</v>
      </c>
      <c r="AV11" s="7" t="s">
        <v>3585</v>
      </c>
      <c r="AW11" s="7" t="s">
        <v>3732</v>
      </c>
      <c r="AX11" s="7" t="s">
        <v>4099</v>
      </c>
      <c r="AY11" s="7" t="s">
        <v>3233</v>
      </c>
      <c r="AZ11" s="7" t="s">
        <v>3233</v>
      </c>
      <c r="BA11" s="7" t="s">
        <v>4996</v>
      </c>
      <c r="BB11" s="7" t="s">
        <v>4996</v>
      </c>
      <c r="BC11" s="520" t="s">
        <v>5622</v>
      </c>
      <c r="BD11" s="520" t="s">
        <v>5622</v>
      </c>
      <c r="BE11" s="520" t="s">
        <v>5834</v>
      </c>
      <c r="BF11" s="520" t="s">
        <v>5834</v>
      </c>
      <c r="BG11" s="520" t="s">
        <v>5834</v>
      </c>
      <c r="BH11" s="520" t="s">
        <v>6361</v>
      </c>
      <c r="BI11" s="520" t="s">
        <v>6361</v>
      </c>
      <c r="BJ11" s="520" t="s">
        <v>6733</v>
      </c>
      <c r="BK11" s="520" t="s">
        <v>7055</v>
      </c>
      <c r="BL11" s="541" t="s">
        <v>7214</v>
      </c>
      <c r="BM11" s="520" t="s">
        <v>7617</v>
      </c>
      <c r="BN11" s="520" t="s">
        <v>7617</v>
      </c>
      <c r="BO11" s="275"/>
      <c r="BP11" s="196">
        <f t="shared" si="0"/>
        <v>0</v>
      </c>
      <c r="BQ11" s="588">
        <v>1500</v>
      </c>
      <c r="BR11" s="161"/>
      <c r="BS11" s="28" t="s">
        <v>5622</v>
      </c>
      <c r="BT11" s="28"/>
      <c r="BU11" s="47" t="s">
        <v>8086</v>
      </c>
      <c r="BV11" s="7" t="s">
        <v>8086</v>
      </c>
      <c r="BW11" s="7" t="s">
        <v>8086</v>
      </c>
      <c r="BX11" s="7"/>
      <c r="BY11" s="7"/>
    </row>
    <row r="12" spans="1:88" x14ac:dyDescent="0.25">
      <c r="A12" s="59">
        <v>505</v>
      </c>
      <c r="B12" s="47" t="s">
        <v>1959</v>
      </c>
      <c r="C12" s="31" t="s">
        <v>21</v>
      </c>
      <c r="D12" s="31" t="s">
        <v>1958</v>
      </c>
      <c r="E12" s="47" t="s">
        <v>1</v>
      </c>
      <c r="F12" s="47" t="s">
        <v>1650</v>
      </c>
      <c r="G12" s="42" t="s">
        <v>1961</v>
      </c>
      <c r="H12" t="s">
        <v>1964</v>
      </c>
      <c r="I12" t="s">
        <v>1965</v>
      </c>
      <c r="J12" s="28">
        <v>2000</v>
      </c>
      <c r="K12" s="28"/>
      <c r="L12" s="113"/>
      <c r="M12" s="113"/>
      <c r="N12" s="113" t="s">
        <v>990</v>
      </c>
      <c r="O12" s="113"/>
      <c r="P12" s="228"/>
      <c r="Q12" s="113"/>
      <c r="R12" s="47">
        <v>1100</v>
      </c>
      <c r="S12" s="47">
        <v>1100</v>
      </c>
      <c r="T12" s="47">
        <v>1100</v>
      </c>
      <c r="U12" s="47">
        <v>1100</v>
      </c>
      <c r="V12" s="31">
        <v>1100</v>
      </c>
      <c r="W12" s="31">
        <v>1100</v>
      </c>
      <c r="X12" s="272"/>
      <c r="Y12" s="273">
        <v>1200</v>
      </c>
      <c r="Z12" s="151">
        <v>1200</v>
      </c>
      <c r="AA12" s="151">
        <v>1200</v>
      </c>
      <c r="AB12" s="151">
        <v>1100</v>
      </c>
      <c r="AC12" s="151">
        <v>1100</v>
      </c>
      <c r="AD12" s="151">
        <v>1100</v>
      </c>
      <c r="AE12" s="151">
        <v>1100</v>
      </c>
      <c r="AF12" s="151">
        <v>1100</v>
      </c>
      <c r="AG12" s="318">
        <v>1200</v>
      </c>
      <c r="AH12" s="318">
        <v>1200</v>
      </c>
      <c r="AI12" s="318">
        <v>1200</v>
      </c>
      <c r="AJ12" s="318">
        <v>1200</v>
      </c>
      <c r="AK12" s="320">
        <v>1200</v>
      </c>
      <c r="AL12" s="275">
        <f>1100*(COUNTBLANK(P12:AJ12)-3)</f>
        <v>0</v>
      </c>
      <c r="AM12" s="28"/>
      <c r="AN12" s="34"/>
      <c r="AO12" s="34"/>
      <c r="AP12" s="412">
        <v>1300</v>
      </c>
      <c r="AQ12" s="47" t="s">
        <v>3388</v>
      </c>
      <c r="AR12" s="47" t="s">
        <v>3388</v>
      </c>
      <c r="AS12" s="47" t="s">
        <v>3388</v>
      </c>
      <c r="AT12" s="47" t="s">
        <v>3388</v>
      </c>
      <c r="AU12" s="137" t="s">
        <v>4161</v>
      </c>
      <c r="AV12" s="137" t="s">
        <v>4161</v>
      </c>
      <c r="AW12" s="137" t="s">
        <v>4161</v>
      </c>
      <c r="AX12" s="137" t="s">
        <v>4161</v>
      </c>
      <c r="AY12" s="137" t="s">
        <v>4161</v>
      </c>
      <c r="AZ12" s="137" t="s">
        <v>4477</v>
      </c>
      <c r="BA12" s="137" t="s">
        <v>4477</v>
      </c>
      <c r="BB12" s="151" t="s">
        <v>5103</v>
      </c>
      <c r="BC12" s="520" t="s">
        <v>5104</v>
      </c>
      <c r="BD12" s="520" t="s">
        <v>6577</v>
      </c>
      <c r="BE12" s="520" t="s">
        <v>6577</v>
      </c>
      <c r="BF12" s="520" t="s">
        <v>6577</v>
      </c>
      <c r="BG12" s="520" t="s">
        <v>6577</v>
      </c>
      <c r="BH12" s="520" t="s">
        <v>6574</v>
      </c>
      <c r="BI12" s="520" t="s">
        <v>6574</v>
      </c>
      <c r="BJ12" s="520" t="s">
        <v>6574</v>
      </c>
      <c r="BK12" s="520" t="s">
        <v>7310</v>
      </c>
      <c r="BL12" s="541" t="s">
        <v>7310</v>
      </c>
      <c r="BM12" s="520" t="s">
        <v>7310</v>
      </c>
      <c r="BN12" s="520" t="s">
        <v>8024</v>
      </c>
      <c r="BO12" s="275"/>
      <c r="BP12" s="196">
        <f t="shared" si="0"/>
        <v>0</v>
      </c>
      <c r="BQ12" s="588">
        <v>1400</v>
      </c>
      <c r="BR12" s="161"/>
      <c r="BS12" s="28" t="s">
        <v>8025</v>
      </c>
      <c r="BT12" s="28"/>
      <c r="BU12" s="47" t="s">
        <v>8026</v>
      </c>
      <c r="BV12" s="183" t="s">
        <v>8026</v>
      </c>
      <c r="BW12" s="183"/>
      <c r="BX12" s="183"/>
      <c r="BY12" s="183"/>
      <c r="BZ12" s="183"/>
    </row>
    <row r="13" spans="1:88" x14ac:dyDescent="0.25">
      <c r="A13" s="59">
        <v>510</v>
      </c>
      <c r="B13" s="47" t="s">
        <v>1983</v>
      </c>
      <c r="C13" s="31" t="s">
        <v>1976</v>
      </c>
      <c r="D13" s="31" t="s">
        <v>544</v>
      </c>
      <c r="E13" s="47" t="s">
        <v>1</v>
      </c>
      <c r="F13" s="47" t="s">
        <v>1650</v>
      </c>
      <c r="G13" s="53" t="s">
        <v>1977</v>
      </c>
      <c r="H13" s="53" t="s">
        <v>1978</v>
      </c>
      <c r="I13" s="53"/>
      <c r="J13" s="28">
        <v>1500</v>
      </c>
      <c r="K13" s="28"/>
      <c r="L13" s="47"/>
      <c r="M13" s="47"/>
      <c r="N13" s="47"/>
      <c r="O13" s="47"/>
      <c r="P13" s="196"/>
      <c r="Q13" s="47"/>
      <c r="R13" s="47" t="s">
        <v>990</v>
      </c>
      <c r="S13" s="47">
        <v>1100</v>
      </c>
      <c r="T13" s="47">
        <v>1200</v>
      </c>
      <c r="U13" s="47">
        <v>1200</v>
      </c>
      <c r="V13" s="31">
        <v>1200</v>
      </c>
      <c r="W13" s="31">
        <v>1200</v>
      </c>
      <c r="X13" s="272"/>
      <c r="Y13" s="273"/>
      <c r="Z13" s="151">
        <v>1200</v>
      </c>
      <c r="AA13" s="151">
        <v>0</v>
      </c>
      <c r="AB13">
        <v>1200</v>
      </c>
      <c r="AC13" s="7">
        <v>1200</v>
      </c>
      <c r="AD13" s="7">
        <v>1200</v>
      </c>
      <c r="AE13" s="7">
        <v>1200</v>
      </c>
      <c r="AF13" s="318">
        <v>1200</v>
      </c>
      <c r="AG13" s="318">
        <v>1200</v>
      </c>
      <c r="AH13" s="318" t="s">
        <v>3409</v>
      </c>
      <c r="AI13" s="318" t="s">
        <v>3409</v>
      </c>
      <c r="AJ13" s="318" t="s">
        <v>3409</v>
      </c>
      <c r="AK13" s="318" t="s">
        <v>3737</v>
      </c>
      <c r="AL13" s="275">
        <f>1200*(COUNTBLANK(P13:AJ13)-4)</f>
        <v>0</v>
      </c>
      <c r="AM13" s="28"/>
      <c r="AN13" s="34"/>
      <c r="AO13" s="34"/>
      <c r="AP13" s="412">
        <v>1200</v>
      </c>
      <c r="AQ13" s="47" t="s">
        <v>3874</v>
      </c>
      <c r="AR13" t="s">
        <v>4054</v>
      </c>
      <c r="AS13" s="243">
        <v>0</v>
      </c>
      <c r="AT13" s="243">
        <v>0</v>
      </c>
      <c r="AU13" s="243">
        <v>0</v>
      </c>
      <c r="AV13" s="243">
        <v>1000</v>
      </c>
      <c r="AW13" s="243">
        <v>1000</v>
      </c>
      <c r="AX13" s="243">
        <v>1000</v>
      </c>
      <c r="AY13" s="243">
        <v>1000</v>
      </c>
      <c r="AZ13" s="440" t="s">
        <v>4323</v>
      </c>
      <c r="BA13" s="440" t="s">
        <v>4672</v>
      </c>
      <c r="BB13" s="440" t="s">
        <v>4842</v>
      </c>
      <c r="BC13" s="520" t="s">
        <v>5633</v>
      </c>
      <c r="BD13" s="520" t="s">
        <v>5633</v>
      </c>
      <c r="BE13" s="520" t="s">
        <v>6012</v>
      </c>
      <c r="BF13" s="520" t="s">
        <v>6012</v>
      </c>
      <c r="BG13" s="520" t="s">
        <v>6672</v>
      </c>
      <c r="BH13" s="520" t="s">
        <v>6672</v>
      </c>
      <c r="BI13" s="520" t="s">
        <v>6921</v>
      </c>
      <c r="BJ13" s="520" t="s">
        <v>6961</v>
      </c>
      <c r="BK13" s="520" t="s">
        <v>7291</v>
      </c>
      <c r="BL13" s="541" t="s">
        <v>7559</v>
      </c>
      <c r="BM13" s="520" t="s">
        <v>7993</v>
      </c>
      <c r="BN13" s="520" t="s">
        <v>7993</v>
      </c>
      <c r="BO13" s="275"/>
      <c r="BP13" s="196">
        <f t="shared" si="0"/>
        <v>0</v>
      </c>
      <c r="BQ13" s="588">
        <v>1300</v>
      </c>
      <c r="BR13" s="161"/>
      <c r="BS13" s="28"/>
      <c r="BT13" s="28"/>
      <c r="BU13" s="47"/>
      <c r="BV13" s="7"/>
      <c r="BW13" s="7"/>
      <c r="BX13" s="7"/>
      <c r="BY13" s="7"/>
    </row>
    <row r="14" spans="1:88" x14ac:dyDescent="0.25">
      <c r="A14" s="274">
        <v>515</v>
      </c>
      <c r="B14" s="47" t="s">
        <v>2150</v>
      </c>
      <c r="C14" s="31" t="s">
        <v>2017</v>
      </c>
      <c r="D14" s="31" t="s">
        <v>127</v>
      </c>
      <c r="E14" s="47" t="s">
        <v>125</v>
      </c>
      <c r="F14" s="47" t="s">
        <v>2002</v>
      </c>
      <c r="G14" s="53"/>
      <c r="H14" s="53"/>
      <c r="I14" s="53"/>
      <c r="J14" s="28">
        <v>3000</v>
      </c>
      <c r="K14" s="28"/>
      <c r="L14" s="47">
        <v>1200</v>
      </c>
      <c r="M14" s="47"/>
      <c r="N14" s="47"/>
      <c r="O14" s="47"/>
      <c r="P14" s="196"/>
      <c r="Q14" s="47"/>
      <c r="R14" s="47"/>
      <c r="S14" s="47"/>
      <c r="T14" s="47"/>
      <c r="U14" s="47"/>
      <c r="V14" s="31"/>
      <c r="W14" s="31"/>
      <c r="X14" s="28">
        <v>3000</v>
      </c>
      <c r="Y14" s="34" t="s">
        <v>3342</v>
      </c>
      <c r="Z14">
        <v>1200</v>
      </c>
      <c r="AA14">
        <v>1200</v>
      </c>
      <c r="AB14">
        <v>1200</v>
      </c>
      <c r="AC14">
        <v>1200</v>
      </c>
      <c r="AD14">
        <v>1200</v>
      </c>
      <c r="AE14" s="318">
        <v>1200</v>
      </c>
      <c r="AF14" s="318">
        <v>1200</v>
      </c>
      <c r="AG14" s="318">
        <v>1200</v>
      </c>
      <c r="AH14" s="318">
        <v>1200</v>
      </c>
      <c r="AI14" s="318">
        <v>1200</v>
      </c>
      <c r="AJ14" s="318" t="s">
        <v>3342</v>
      </c>
      <c r="AK14" t="s">
        <v>3342</v>
      </c>
      <c r="AL14" s="275">
        <f>1200*(COUNTBLANK(X14:AJ14)-0)</f>
        <v>0</v>
      </c>
      <c r="AM14" s="28"/>
      <c r="AN14" s="34"/>
      <c r="AO14" s="34"/>
      <c r="AP14" s="412">
        <v>1400</v>
      </c>
      <c r="AQ14" s="47" t="s">
        <v>3342</v>
      </c>
      <c r="AR14" t="s">
        <v>3342</v>
      </c>
      <c r="AS14" t="s">
        <v>3657</v>
      </c>
      <c r="AT14" t="s">
        <v>3657</v>
      </c>
      <c r="AU14" t="s">
        <v>4086</v>
      </c>
      <c r="AV14" s="275" t="s">
        <v>4086</v>
      </c>
      <c r="AW14" s="275" t="s">
        <v>4086</v>
      </c>
      <c r="AX14" s="7" t="s">
        <v>4384</v>
      </c>
      <c r="AY14" s="7" t="s">
        <v>4384</v>
      </c>
      <c r="AZ14" s="7" t="s">
        <v>4699</v>
      </c>
      <c r="BA14" s="7" t="s">
        <v>4699</v>
      </c>
      <c r="BB14" s="7" t="s">
        <v>5136</v>
      </c>
      <c r="BC14" s="520" t="s">
        <v>5910</v>
      </c>
      <c r="BD14" s="520" t="s">
        <v>5910</v>
      </c>
      <c r="BE14" s="520" t="s">
        <v>5910</v>
      </c>
      <c r="BF14" s="520" t="s">
        <v>5910</v>
      </c>
      <c r="BG14" s="520" t="s">
        <v>6649</v>
      </c>
      <c r="BH14" s="520" t="s">
        <v>6649</v>
      </c>
      <c r="BI14" s="520" t="s">
        <v>6649</v>
      </c>
      <c r="BJ14" s="520" t="s">
        <v>6931</v>
      </c>
      <c r="BK14" s="520" t="s">
        <v>6931</v>
      </c>
      <c r="BL14" s="541" t="s">
        <v>7099</v>
      </c>
      <c r="BM14" s="520"/>
      <c r="BN14" s="520"/>
      <c r="BO14" s="275"/>
      <c r="BP14" s="196">
        <f t="shared" si="0"/>
        <v>0</v>
      </c>
      <c r="BQ14" s="588">
        <v>1500</v>
      </c>
      <c r="BR14" s="161"/>
      <c r="BS14" s="28"/>
      <c r="BT14" s="28"/>
      <c r="BU14" s="47"/>
      <c r="BV14" s="7"/>
      <c r="BW14" s="7"/>
      <c r="BX14" s="7"/>
      <c r="BY14" s="7"/>
    </row>
    <row r="15" spans="1:88" x14ac:dyDescent="0.25">
      <c r="A15" s="59">
        <v>531</v>
      </c>
      <c r="B15" s="47" t="s">
        <v>2152</v>
      </c>
      <c r="C15" s="31" t="s">
        <v>1782</v>
      </c>
      <c r="D15" s="31" t="s">
        <v>1783</v>
      </c>
      <c r="E15" s="47" t="s">
        <v>125</v>
      </c>
      <c r="F15" s="47" t="s">
        <v>2002</v>
      </c>
      <c r="G15" s="53"/>
      <c r="H15" s="53"/>
      <c r="I15" t="s">
        <v>1785</v>
      </c>
      <c r="J15" s="28"/>
      <c r="K15" s="28"/>
      <c r="L15" s="47"/>
      <c r="M15" s="47"/>
      <c r="N15" s="47"/>
      <c r="O15" s="47"/>
      <c r="P15" s="196"/>
      <c r="Q15" s="47"/>
      <c r="R15" s="47"/>
      <c r="S15" s="47"/>
      <c r="T15" s="47"/>
      <c r="U15" s="47"/>
      <c r="V15" s="31"/>
      <c r="W15" s="31"/>
      <c r="X15" s="28"/>
      <c r="Y15" s="34">
        <v>900</v>
      </c>
      <c r="Z15" s="22" t="s">
        <v>2470</v>
      </c>
      <c r="AA15">
        <v>900</v>
      </c>
      <c r="AB15">
        <v>900</v>
      </c>
      <c r="AC15">
        <v>900</v>
      </c>
      <c r="AD15">
        <v>900</v>
      </c>
      <c r="AE15">
        <v>900</v>
      </c>
      <c r="AF15">
        <v>900</v>
      </c>
      <c r="AG15">
        <v>900</v>
      </c>
      <c r="AH15">
        <v>900</v>
      </c>
      <c r="AI15" s="318">
        <v>900</v>
      </c>
      <c r="AJ15" s="318">
        <v>900</v>
      </c>
      <c r="AK15">
        <v>900</v>
      </c>
      <c r="AL15" s="275">
        <v>0</v>
      </c>
      <c r="AM15" s="28"/>
      <c r="AN15" s="34"/>
      <c r="AO15" s="34"/>
      <c r="AP15" s="412">
        <v>900</v>
      </c>
      <c r="AQ15" s="47" t="s">
        <v>2813</v>
      </c>
      <c r="AR15" t="s">
        <v>2813</v>
      </c>
      <c r="AS15" t="s">
        <v>3010</v>
      </c>
      <c r="AT15" t="s">
        <v>4292</v>
      </c>
      <c r="AU15" s="275" t="s">
        <v>4515</v>
      </c>
      <c r="AV15" s="275" t="s">
        <v>4515</v>
      </c>
      <c r="AW15" s="275" t="s">
        <v>4515</v>
      </c>
      <c r="AX15" s="275" t="s">
        <v>4515</v>
      </c>
      <c r="AY15" s="7" t="s">
        <v>4511</v>
      </c>
      <c r="AZ15" s="7" t="s">
        <v>4511</v>
      </c>
      <c r="BA15" s="7" t="s">
        <v>4766</v>
      </c>
      <c r="BB15" s="7" t="s">
        <v>4990</v>
      </c>
      <c r="BC15" s="520" t="s">
        <v>5315</v>
      </c>
      <c r="BD15" s="520" t="s">
        <v>5548</v>
      </c>
      <c r="BE15" s="520" t="s">
        <v>5963</v>
      </c>
      <c r="BF15" s="520" t="s">
        <v>6116</v>
      </c>
      <c r="BG15" s="520" t="s">
        <v>6267</v>
      </c>
      <c r="BH15" s="520" t="s">
        <v>6267</v>
      </c>
      <c r="BI15" s="520" t="s">
        <v>6402</v>
      </c>
      <c r="BJ15" s="520" t="s">
        <v>6587</v>
      </c>
      <c r="BK15" s="520" t="s">
        <v>6842</v>
      </c>
      <c r="BL15" s="541" t="s">
        <v>7034</v>
      </c>
      <c r="BM15" s="520" t="s">
        <v>7302</v>
      </c>
      <c r="BN15" s="520" t="s">
        <v>7769</v>
      </c>
      <c r="BO15" s="275"/>
      <c r="BP15" s="196">
        <f t="shared" si="0"/>
        <v>0</v>
      </c>
      <c r="BQ15" s="588">
        <v>1300</v>
      </c>
      <c r="BR15" s="161"/>
      <c r="BS15" s="28"/>
      <c r="BT15" s="28"/>
      <c r="BU15" s="47" t="s">
        <v>8022</v>
      </c>
      <c r="BV15" s="7"/>
      <c r="BW15" s="7" t="s">
        <v>8217</v>
      </c>
      <c r="BX15" s="7" t="s">
        <v>8217</v>
      </c>
      <c r="BY15" s="7"/>
      <c r="BZ15" t="s">
        <v>4461</v>
      </c>
    </row>
    <row r="16" spans="1:88" x14ac:dyDescent="0.25">
      <c r="A16" s="59">
        <v>533</v>
      </c>
      <c r="B16" s="47" t="s">
        <v>2151</v>
      </c>
      <c r="C16" s="31" t="s">
        <v>2073</v>
      </c>
      <c r="D16" s="31" t="s">
        <v>129</v>
      </c>
      <c r="E16" s="47" t="s">
        <v>125</v>
      </c>
      <c r="F16" s="47" t="s">
        <v>2002</v>
      </c>
      <c r="G16" s="41" t="s">
        <v>2074</v>
      </c>
      <c r="H16" s="41" t="s">
        <v>2075</v>
      </c>
      <c r="I16" s="41" t="s">
        <v>2076</v>
      </c>
      <c r="J16" s="28">
        <v>2500</v>
      </c>
      <c r="K16" s="28"/>
      <c r="L16" s="47"/>
      <c r="M16" s="47"/>
      <c r="N16" s="47"/>
      <c r="O16" s="47"/>
      <c r="P16" s="196"/>
      <c r="Q16" s="47"/>
      <c r="R16" s="47"/>
      <c r="S16" s="47"/>
      <c r="T16" s="47"/>
      <c r="U16" s="47"/>
      <c r="V16" s="31"/>
      <c r="W16" s="31"/>
      <c r="X16" s="28">
        <v>2500</v>
      </c>
      <c r="Y16" s="34">
        <v>1200</v>
      </c>
      <c r="Z16">
        <v>1200</v>
      </c>
      <c r="AA16">
        <v>1200</v>
      </c>
      <c r="AB16">
        <v>1200</v>
      </c>
      <c r="AC16">
        <v>1200</v>
      </c>
      <c r="AD16">
        <v>1200</v>
      </c>
      <c r="AE16">
        <v>1200</v>
      </c>
      <c r="AF16">
        <v>1200</v>
      </c>
      <c r="AG16">
        <v>1200</v>
      </c>
      <c r="AH16" s="318">
        <v>1200</v>
      </c>
      <c r="AI16" s="318">
        <v>1200</v>
      </c>
      <c r="AJ16" s="318">
        <v>1200</v>
      </c>
      <c r="AK16" t="s">
        <v>2942</v>
      </c>
      <c r="AL16" s="275">
        <f>1200*(COUNTBLANK(X16:AJ16)-0)</f>
        <v>0</v>
      </c>
      <c r="AM16" s="28"/>
      <c r="AN16" s="34"/>
      <c r="AO16" s="34"/>
      <c r="AP16" s="412">
        <v>1200</v>
      </c>
      <c r="AQ16" s="47" t="s">
        <v>2942</v>
      </c>
      <c r="AR16" t="s">
        <v>3406</v>
      </c>
      <c r="AS16" s="275" t="s">
        <v>3406</v>
      </c>
      <c r="AT16" s="275" t="s">
        <v>3406</v>
      </c>
      <c r="AU16" s="275" t="s">
        <v>3406</v>
      </c>
      <c r="AV16" s="7" t="s">
        <v>3800</v>
      </c>
      <c r="AW16" s="7" t="s">
        <v>3800</v>
      </c>
      <c r="AX16" s="7" t="s">
        <v>3800</v>
      </c>
      <c r="AY16" s="7" t="s">
        <v>4420</v>
      </c>
      <c r="AZ16" s="7" t="s">
        <v>4420</v>
      </c>
      <c r="BA16" s="7" t="s">
        <v>5022</v>
      </c>
      <c r="BB16" s="7" t="s">
        <v>5022</v>
      </c>
      <c r="BC16" s="520" t="s">
        <v>5947</v>
      </c>
      <c r="BD16" s="520" t="s">
        <v>5947</v>
      </c>
      <c r="BE16" s="520" t="s">
        <v>6171</v>
      </c>
      <c r="BF16" s="520" t="s">
        <v>6171</v>
      </c>
      <c r="BG16" s="520" t="s">
        <v>6492</v>
      </c>
      <c r="BH16" s="520" t="s">
        <v>6492</v>
      </c>
      <c r="BI16" s="520" t="s">
        <v>6492</v>
      </c>
      <c r="BJ16" s="520" t="s">
        <v>7084</v>
      </c>
      <c r="BK16" s="520" t="s">
        <v>7084</v>
      </c>
      <c r="BL16" s="541" t="s">
        <v>7771</v>
      </c>
      <c r="BM16" s="541" t="s">
        <v>7771</v>
      </c>
      <c r="BN16" s="541" t="s">
        <v>7771</v>
      </c>
      <c r="BO16" s="275"/>
      <c r="BP16" s="196">
        <f t="shared" si="0"/>
        <v>0</v>
      </c>
      <c r="BQ16" s="588">
        <v>1400</v>
      </c>
      <c r="BR16" s="161"/>
      <c r="BS16" s="28" t="s">
        <v>8091</v>
      </c>
      <c r="BT16" s="28"/>
      <c r="BU16" s="47" t="s">
        <v>8092</v>
      </c>
      <c r="BV16" s="7" t="s">
        <v>8092</v>
      </c>
      <c r="BW16" s="103" t="s">
        <v>8405</v>
      </c>
      <c r="BX16" s="103" t="s">
        <v>8405</v>
      </c>
      <c r="BY16" s="7" t="s">
        <v>8405</v>
      </c>
    </row>
    <row r="17" spans="1:80" x14ac:dyDescent="0.25">
      <c r="A17" s="59">
        <v>554</v>
      </c>
      <c r="B17" s="47" t="s">
        <v>2169</v>
      </c>
      <c r="C17" s="31" t="s">
        <v>2167</v>
      </c>
      <c r="D17" s="31" t="s">
        <v>2168</v>
      </c>
      <c r="E17" s="47" t="s">
        <v>125</v>
      </c>
      <c r="F17" s="47" t="s">
        <v>2002</v>
      </c>
      <c r="G17" s="53" t="s">
        <v>1385</v>
      </c>
      <c r="H17" s="53" t="s">
        <v>2170</v>
      </c>
      <c r="I17" s="53" t="s">
        <v>2171</v>
      </c>
      <c r="J17" s="28"/>
      <c r="K17" s="28"/>
      <c r="L17" s="113"/>
      <c r="M17" s="113"/>
      <c r="N17" s="113"/>
      <c r="O17" s="113"/>
      <c r="P17" s="228"/>
      <c r="Q17" s="113"/>
      <c r="R17" s="113"/>
      <c r="S17" s="113"/>
      <c r="T17" s="113"/>
      <c r="U17" s="113"/>
      <c r="V17" s="113"/>
      <c r="W17" s="113"/>
      <c r="X17" s="28">
        <v>4000</v>
      </c>
      <c r="Y17" s="28">
        <v>1200</v>
      </c>
      <c r="Z17" s="22"/>
      <c r="AA17" s="22"/>
      <c r="AB17" s="3">
        <v>1200</v>
      </c>
      <c r="AC17">
        <v>1200</v>
      </c>
      <c r="AD17">
        <v>1200</v>
      </c>
      <c r="AE17">
        <v>1200</v>
      </c>
      <c r="AF17">
        <v>1200</v>
      </c>
      <c r="AG17" s="318">
        <v>1200</v>
      </c>
      <c r="AH17" s="318">
        <v>1200</v>
      </c>
      <c r="AI17" s="318">
        <v>1200</v>
      </c>
      <c r="AJ17" s="318">
        <v>1200</v>
      </c>
      <c r="AK17" t="s">
        <v>3110</v>
      </c>
      <c r="AL17" s="275">
        <f>1200*(COUNTBLANK(X17:AJ17)-2)</f>
        <v>0</v>
      </c>
      <c r="AM17" s="28"/>
      <c r="AN17" s="34"/>
      <c r="AO17" s="34"/>
      <c r="AP17" s="412">
        <v>1400</v>
      </c>
      <c r="AQ17" s="47" t="s">
        <v>3110</v>
      </c>
      <c r="AR17" t="s">
        <v>3428</v>
      </c>
      <c r="AS17" t="s">
        <v>3428</v>
      </c>
      <c r="AT17" t="s">
        <v>3636</v>
      </c>
      <c r="AU17" t="s">
        <v>3636</v>
      </c>
      <c r="AV17" t="s">
        <v>3828</v>
      </c>
      <c r="AW17" s="7" t="s">
        <v>4535</v>
      </c>
      <c r="AX17" s="7" t="s">
        <v>4535</v>
      </c>
      <c r="AY17" s="7" t="s">
        <v>5054</v>
      </c>
      <c r="AZ17" s="7" t="s">
        <v>5054</v>
      </c>
      <c r="BA17" s="7" t="s">
        <v>5421</v>
      </c>
      <c r="BB17" s="7" t="s">
        <v>5421</v>
      </c>
      <c r="BC17" s="520" t="s">
        <v>5685</v>
      </c>
      <c r="BD17" s="520" t="s">
        <v>5685</v>
      </c>
      <c r="BE17" s="520" t="s">
        <v>5860</v>
      </c>
      <c r="BF17" s="520" t="s">
        <v>5860</v>
      </c>
      <c r="BG17" s="520" t="s">
        <v>6181</v>
      </c>
      <c r="BH17" s="520" t="s">
        <v>6181</v>
      </c>
      <c r="BI17" s="520" t="s">
        <v>6444</v>
      </c>
      <c r="BJ17" s="520" t="s">
        <v>6538</v>
      </c>
      <c r="BK17" s="520" t="s">
        <v>6974</v>
      </c>
      <c r="BL17" s="541" t="s">
        <v>6974</v>
      </c>
      <c r="BM17" s="520" t="s">
        <v>7681</v>
      </c>
      <c r="BN17" s="520" t="s">
        <v>8188</v>
      </c>
      <c r="BO17" s="275"/>
      <c r="BP17" s="196">
        <f t="shared" si="0"/>
        <v>0</v>
      </c>
      <c r="BQ17" s="588">
        <v>1500</v>
      </c>
      <c r="BR17" s="161"/>
      <c r="BS17" s="28"/>
      <c r="BT17" s="28"/>
      <c r="BU17" s="47" t="s">
        <v>8188</v>
      </c>
      <c r="BV17" s="7" t="s">
        <v>8262</v>
      </c>
      <c r="BW17" s="7" t="s">
        <v>8262</v>
      </c>
      <c r="BX17" s="7"/>
      <c r="BY17" s="7"/>
      <c r="BZ17" t="s">
        <v>4244</v>
      </c>
    </row>
    <row r="18" spans="1:80" x14ac:dyDescent="0.25">
      <c r="A18" s="59">
        <v>560</v>
      </c>
      <c r="B18" s="47" t="s">
        <v>2198</v>
      </c>
      <c r="C18" s="31" t="s">
        <v>2194</v>
      </c>
      <c r="D18" s="31" t="s">
        <v>2195</v>
      </c>
      <c r="E18" s="47" t="s">
        <v>125</v>
      </c>
      <c r="F18" s="47" t="s">
        <v>2002</v>
      </c>
      <c r="G18" s="53" t="s">
        <v>2196</v>
      </c>
      <c r="H18" s="53" t="s">
        <v>2197</v>
      </c>
      <c r="I18" s="53"/>
      <c r="J18" s="28"/>
      <c r="K18" s="28"/>
      <c r="L18" s="113"/>
      <c r="M18" s="113"/>
      <c r="N18" s="113"/>
      <c r="O18" s="113"/>
      <c r="P18" s="228"/>
      <c r="Q18" s="113"/>
      <c r="R18" s="113"/>
      <c r="S18" s="113"/>
      <c r="T18" s="113"/>
      <c r="U18" s="113"/>
      <c r="V18" s="113"/>
      <c r="W18" s="113"/>
      <c r="X18" s="28">
        <v>2500</v>
      </c>
      <c r="Y18" s="28"/>
      <c r="Z18" s="22"/>
      <c r="AA18" s="22"/>
      <c r="AB18">
        <v>1100</v>
      </c>
      <c r="AC18">
        <v>1100</v>
      </c>
      <c r="AD18">
        <v>1100</v>
      </c>
      <c r="AE18">
        <v>1100</v>
      </c>
      <c r="AF18">
        <v>1100</v>
      </c>
      <c r="AG18">
        <v>1100</v>
      </c>
      <c r="AH18">
        <v>1100</v>
      </c>
      <c r="AI18">
        <v>1100</v>
      </c>
      <c r="AJ18">
        <v>1100</v>
      </c>
      <c r="AK18">
        <v>1100</v>
      </c>
      <c r="AM18" s="28"/>
      <c r="AN18" s="34"/>
      <c r="AO18" s="34"/>
      <c r="AP18" s="412">
        <v>1200</v>
      </c>
      <c r="AQ18" s="47" t="s">
        <v>2962</v>
      </c>
      <c r="AR18" t="s">
        <v>3638</v>
      </c>
      <c r="AS18" t="s">
        <v>3639</v>
      </c>
      <c r="AT18">
        <v>0</v>
      </c>
      <c r="AU18" t="s">
        <v>4277</v>
      </c>
      <c r="AV18" t="s">
        <v>4277</v>
      </c>
      <c r="AW18" t="s">
        <v>4526</v>
      </c>
      <c r="AX18" s="7" t="s">
        <v>5331</v>
      </c>
      <c r="AY18" s="7" t="s">
        <v>5330</v>
      </c>
      <c r="AZ18" s="7" t="s">
        <v>5329</v>
      </c>
      <c r="BA18" s="7" t="s">
        <v>5636</v>
      </c>
      <c r="BB18" s="7" t="s">
        <v>5845</v>
      </c>
      <c r="BC18" s="520" t="s">
        <v>5845</v>
      </c>
      <c r="BD18" s="520" t="s">
        <v>6062</v>
      </c>
      <c r="BE18" s="520" t="s">
        <v>6062</v>
      </c>
      <c r="BF18" s="520">
        <v>0</v>
      </c>
      <c r="BG18" s="520" t="s">
        <v>6241</v>
      </c>
      <c r="BH18" s="520" t="s">
        <v>6529</v>
      </c>
      <c r="BI18" s="520" t="s">
        <v>6713</v>
      </c>
      <c r="BJ18" s="520" t="s">
        <v>6876</v>
      </c>
      <c r="BK18" s="520" t="s">
        <v>7110</v>
      </c>
      <c r="BL18" s="541" t="s">
        <v>7352</v>
      </c>
      <c r="BM18" s="520" t="s">
        <v>7912</v>
      </c>
      <c r="BN18" s="520" t="s">
        <v>8089</v>
      </c>
      <c r="BO18" s="275"/>
      <c r="BP18" s="196">
        <f t="shared" si="0"/>
        <v>0</v>
      </c>
      <c r="BQ18" s="588">
        <v>1300</v>
      </c>
      <c r="BR18" s="161"/>
      <c r="BS18" s="28"/>
      <c r="BT18" s="28"/>
      <c r="BU18" s="47" t="s">
        <v>8333</v>
      </c>
      <c r="BV18" s="7" t="s">
        <v>8333</v>
      </c>
      <c r="BW18" s="7"/>
      <c r="BX18" s="7"/>
      <c r="BY18" s="7"/>
      <c r="BZ18" t="s">
        <v>4245</v>
      </c>
    </row>
    <row r="19" spans="1:80" x14ac:dyDescent="0.25">
      <c r="A19" s="59">
        <v>566</v>
      </c>
      <c r="B19" s="47" t="s">
        <v>2224</v>
      </c>
      <c r="C19" s="31" t="s">
        <v>2225</v>
      </c>
      <c r="D19" s="31" t="s">
        <v>2223</v>
      </c>
      <c r="E19" s="47" t="s">
        <v>125</v>
      </c>
      <c r="F19" s="47" t="s">
        <v>2002</v>
      </c>
      <c r="G19" s="53"/>
      <c r="H19" s="53"/>
      <c r="I19" s="53"/>
      <c r="J19" s="28"/>
      <c r="K19" s="28"/>
      <c r="L19" s="113">
        <v>0</v>
      </c>
      <c r="M19" s="113">
        <v>0</v>
      </c>
      <c r="N19" s="113">
        <v>0</v>
      </c>
      <c r="O19" s="113">
        <v>0</v>
      </c>
      <c r="P19" s="228">
        <v>0</v>
      </c>
      <c r="Q19" s="113">
        <v>0</v>
      </c>
      <c r="R19" s="113">
        <v>0</v>
      </c>
      <c r="S19" s="113">
        <v>0</v>
      </c>
      <c r="T19" s="113">
        <v>0</v>
      </c>
      <c r="U19" s="113">
        <v>0</v>
      </c>
      <c r="V19" s="113">
        <v>0</v>
      </c>
      <c r="W19" s="113">
        <v>0</v>
      </c>
      <c r="X19" s="28">
        <v>4000</v>
      </c>
      <c r="Y19" s="28">
        <f>500+700</f>
        <v>1200</v>
      </c>
      <c r="Z19" s="22">
        <v>0</v>
      </c>
      <c r="AA19" s="22">
        <v>0</v>
      </c>
      <c r="AB19">
        <v>1200</v>
      </c>
      <c r="AC19">
        <v>1200</v>
      </c>
      <c r="AD19">
        <v>1200</v>
      </c>
      <c r="AE19">
        <v>1200</v>
      </c>
      <c r="AF19" s="318">
        <v>1200</v>
      </c>
      <c r="AG19" s="318">
        <v>1200</v>
      </c>
      <c r="AH19" s="318">
        <v>1200</v>
      </c>
      <c r="AI19" s="318">
        <v>1200</v>
      </c>
      <c r="AJ19" s="318">
        <v>1200</v>
      </c>
      <c r="AK19" t="s">
        <v>3391</v>
      </c>
      <c r="AL19" s="275">
        <v>0</v>
      </c>
      <c r="AM19" s="28"/>
      <c r="AN19" s="34"/>
      <c r="AO19" s="34"/>
      <c r="AP19" s="412">
        <v>1300</v>
      </c>
      <c r="AQ19" s="47" t="s">
        <v>3749</v>
      </c>
      <c r="AR19" t="s">
        <v>3749</v>
      </c>
      <c r="AS19" t="s">
        <v>3749</v>
      </c>
      <c r="AT19" t="s">
        <v>4402</v>
      </c>
      <c r="AU19" t="s">
        <v>4402</v>
      </c>
      <c r="AV19" s="7" t="s">
        <v>4897</v>
      </c>
      <c r="AW19" s="7" t="s">
        <v>4897</v>
      </c>
      <c r="AX19" s="7" t="s">
        <v>4897</v>
      </c>
      <c r="AY19" s="7" t="s">
        <v>5118</v>
      </c>
      <c r="AZ19" s="7" t="s">
        <v>5118</v>
      </c>
      <c r="BA19" s="7" t="s">
        <v>6440</v>
      </c>
      <c r="BB19" s="7" t="s">
        <v>6440</v>
      </c>
      <c r="BC19" s="520" t="s">
        <v>6442</v>
      </c>
      <c r="BD19" s="520" t="s">
        <v>6442</v>
      </c>
      <c r="BE19" s="520" t="s">
        <v>6442</v>
      </c>
      <c r="BF19" s="520" t="s">
        <v>6442</v>
      </c>
      <c r="BG19" s="520" t="s">
        <v>7363</v>
      </c>
      <c r="BH19" s="520" t="s">
        <v>7363</v>
      </c>
      <c r="BI19" s="520" t="s">
        <v>7593</v>
      </c>
      <c r="BJ19" s="520"/>
      <c r="BK19" s="520"/>
      <c r="BL19" s="541"/>
      <c r="BM19" s="520"/>
      <c r="BN19" s="520"/>
      <c r="BO19" s="275"/>
      <c r="BP19" s="573">
        <f t="shared" si="0"/>
        <v>4200</v>
      </c>
      <c r="BQ19" s="588">
        <v>1400</v>
      </c>
      <c r="BR19" s="161"/>
      <c r="BS19" s="28"/>
      <c r="BT19" s="28"/>
      <c r="BU19" s="47"/>
      <c r="BV19" s="7"/>
      <c r="BW19" s="7"/>
      <c r="BX19" s="7"/>
      <c r="BY19" s="7"/>
    </row>
    <row r="20" spans="1:80" x14ac:dyDescent="0.25">
      <c r="A20" s="59">
        <v>578</v>
      </c>
      <c r="B20" s="47" t="s">
        <v>2306</v>
      </c>
      <c r="C20" s="31" t="s">
        <v>2303</v>
      </c>
      <c r="D20" s="31" t="s">
        <v>2304</v>
      </c>
      <c r="E20" s="47" t="s">
        <v>125</v>
      </c>
      <c r="F20" s="47" t="s">
        <v>2002</v>
      </c>
      <c r="G20" s="53" t="s">
        <v>2305</v>
      </c>
      <c r="H20" s="275" t="s">
        <v>2307</v>
      </c>
      <c r="I20" s="275" t="s">
        <v>2308</v>
      </c>
      <c r="J20" s="28"/>
      <c r="K20" s="28"/>
      <c r="L20" s="47"/>
      <c r="M20" s="47"/>
      <c r="N20" s="47"/>
      <c r="O20" s="47"/>
      <c r="P20" s="196"/>
      <c r="Q20" s="47"/>
      <c r="R20" s="47"/>
      <c r="S20" s="47"/>
      <c r="T20" s="47"/>
      <c r="U20" s="47"/>
      <c r="V20" s="31"/>
      <c r="W20" s="31"/>
      <c r="X20" s="28"/>
      <c r="Y20" s="28">
        <v>600</v>
      </c>
      <c r="Z20" s="22"/>
      <c r="AA20" s="22"/>
      <c r="AB20" s="22"/>
      <c r="AC20" s="22"/>
      <c r="AD20" s="22"/>
      <c r="AE20" s="22"/>
      <c r="AF20" s="22"/>
      <c r="AG20">
        <v>1200</v>
      </c>
      <c r="AH20">
        <v>1200</v>
      </c>
      <c r="AI20">
        <v>1200</v>
      </c>
      <c r="AJ20">
        <v>1200</v>
      </c>
      <c r="AK20">
        <v>1200</v>
      </c>
      <c r="AM20" s="28"/>
      <c r="AN20" s="34"/>
      <c r="AO20" s="34"/>
      <c r="AP20" s="412">
        <v>1300</v>
      </c>
      <c r="AQ20" s="47" t="s">
        <v>2869</v>
      </c>
      <c r="AR20" t="s">
        <v>3276</v>
      </c>
      <c r="AS20" s="275" t="s">
        <v>3276</v>
      </c>
      <c r="AT20" s="275" t="s">
        <v>3276</v>
      </c>
      <c r="AU20" s="7" t="s">
        <v>3505</v>
      </c>
      <c r="AV20" s="7" t="s">
        <v>3505</v>
      </c>
      <c r="AW20" s="7" t="s">
        <v>4015</v>
      </c>
      <c r="AX20" s="7" t="s">
        <v>4488</v>
      </c>
      <c r="AY20" s="7" t="s">
        <v>4488</v>
      </c>
      <c r="AZ20" s="7" t="s">
        <v>4488</v>
      </c>
      <c r="BA20" s="7" t="s">
        <v>5312</v>
      </c>
      <c r="BB20" s="7" t="s">
        <v>5522</v>
      </c>
      <c r="BC20" s="520" t="s">
        <v>5523</v>
      </c>
      <c r="BD20" s="520" t="s">
        <v>5919</v>
      </c>
      <c r="BE20" s="520" t="s">
        <v>5919</v>
      </c>
      <c r="BF20" s="520" t="s">
        <v>6422</v>
      </c>
      <c r="BG20" s="520" t="s">
        <v>6422</v>
      </c>
      <c r="BH20" s="520" t="s">
        <v>6897</v>
      </c>
      <c r="BI20" s="520" t="s">
        <v>6897</v>
      </c>
      <c r="BJ20" s="520" t="s">
        <v>7287</v>
      </c>
      <c r="BK20" s="520" t="s">
        <v>7287</v>
      </c>
      <c r="BL20" s="541" t="s">
        <v>7391</v>
      </c>
      <c r="BM20" s="520"/>
      <c r="BN20" s="520"/>
      <c r="BO20" s="275"/>
      <c r="BP20" s="573">
        <f t="shared" si="0"/>
        <v>0</v>
      </c>
      <c r="BQ20" s="588">
        <v>1400</v>
      </c>
      <c r="BR20" s="161"/>
      <c r="BS20" s="28"/>
      <c r="BT20" s="28"/>
      <c r="BU20" s="47"/>
      <c r="BV20" s="7"/>
      <c r="BW20" s="7"/>
      <c r="BX20" s="7"/>
      <c r="BY20" s="7"/>
    </row>
    <row r="21" spans="1:80" x14ac:dyDescent="0.25">
      <c r="A21" s="59">
        <v>581</v>
      </c>
      <c r="B21" s="47" t="s">
        <v>2318</v>
      </c>
      <c r="C21" s="31" t="s">
        <v>502</v>
      </c>
      <c r="D21" s="31" t="s">
        <v>343</v>
      </c>
      <c r="E21" s="47" t="s">
        <v>125</v>
      </c>
      <c r="F21" s="47" t="s">
        <v>2002</v>
      </c>
      <c r="G21" s="53" t="s">
        <v>2319</v>
      </c>
      <c r="H21" s="53" t="s">
        <v>1660</v>
      </c>
      <c r="I21" s="53"/>
      <c r="J21" s="28"/>
      <c r="K21" s="28"/>
      <c r="L21" s="47"/>
      <c r="M21" s="47"/>
      <c r="N21" s="47"/>
      <c r="O21" s="47"/>
      <c r="P21" s="196"/>
      <c r="Q21" s="47"/>
      <c r="R21" s="47"/>
      <c r="S21" s="47"/>
      <c r="T21" s="47"/>
      <c r="U21" s="47"/>
      <c r="V21" s="31"/>
      <c r="W21" s="31"/>
      <c r="X21" s="28"/>
      <c r="Y21" s="28"/>
      <c r="AM21" s="363" t="s">
        <v>3418</v>
      </c>
      <c r="AN21" s="34"/>
      <c r="AO21" s="34"/>
      <c r="AP21" s="412">
        <v>0</v>
      </c>
      <c r="AQ21" s="47">
        <v>0</v>
      </c>
      <c r="AR21">
        <v>0</v>
      </c>
      <c r="AS21">
        <v>0</v>
      </c>
      <c r="AT21">
        <v>0</v>
      </c>
      <c r="AU21">
        <v>0</v>
      </c>
      <c r="AV21" s="7" t="s">
        <v>5064</v>
      </c>
      <c r="AW21" s="7" t="s">
        <v>5064</v>
      </c>
      <c r="AX21" s="7" t="s">
        <v>5064</v>
      </c>
      <c r="AY21" s="7" t="s">
        <v>5551</v>
      </c>
      <c r="AZ21" s="7" t="s">
        <v>5551</v>
      </c>
      <c r="BA21" s="7" t="s">
        <v>5551</v>
      </c>
      <c r="BB21" s="7" t="s">
        <v>5551</v>
      </c>
      <c r="BC21" s="520" t="s">
        <v>6080</v>
      </c>
      <c r="BD21" s="520" t="s">
        <v>6080</v>
      </c>
      <c r="BE21" s="520" t="s">
        <v>6080</v>
      </c>
      <c r="BF21" s="520" t="s">
        <v>6080</v>
      </c>
      <c r="BG21" s="520" t="s">
        <v>6358</v>
      </c>
      <c r="BH21" s="520" t="s">
        <v>6358</v>
      </c>
      <c r="BI21" s="520" t="s">
        <v>6567</v>
      </c>
      <c r="BJ21" s="520" t="s">
        <v>6860</v>
      </c>
      <c r="BK21" s="520" t="s">
        <v>7050</v>
      </c>
      <c r="BL21" s="541" t="s">
        <v>7345</v>
      </c>
      <c r="BM21" s="520" t="s">
        <v>7523</v>
      </c>
      <c r="BN21" s="520"/>
      <c r="BO21" s="275"/>
      <c r="BP21" s="196">
        <f t="shared" si="0"/>
        <v>0</v>
      </c>
      <c r="BQ21" s="588">
        <v>550</v>
      </c>
      <c r="BR21" s="161"/>
      <c r="BS21" s="28"/>
      <c r="BT21" s="28"/>
      <c r="BU21" s="47"/>
      <c r="BV21" s="7"/>
      <c r="BW21" s="7"/>
      <c r="BX21" s="7"/>
      <c r="BY21" s="7"/>
      <c r="BZ21" t="s">
        <v>4889</v>
      </c>
    </row>
    <row r="22" spans="1:80" x14ac:dyDescent="0.25">
      <c r="A22" s="59">
        <v>587</v>
      </c>
      <c r="B22" s="47" t="s">
        <v>2378</v>
      </c>
      <c r="C22" s="31" t="s">
        <v>2376</v>
      </c>
      <c r="D22" s="31" t="s">
        <v>2377</v>
      </c>
      <c r="E22" s="47" t="s">
        <v>110</v>
      </c>
      <c r="F22" s="47" t="s">
        <v>2379</v>
      </c>
      <c r="G22" s="41" t="s">
        <v>2380</v>
      </c>
      <c r="H22" s="275" t="s">
        <v>2381</v>
      </c>
      <c r="I22" s="275" t="s">
        <v>2382</v>
      </c>
      <c r="J22" s="28"/>
      <c r="K22" s="28"/>
      <c r="L22" s="113"/>
      <c r="M22" s="113"/>
      <c r="N22" s="113"/>
      <c r="O22" s="113"/>
      <c r="P22" s="228"/>
      <c r="Q22" s="113"/>
      <c r="R22" s="113"/>
      <c r="S22" s="113"/>
      <c r="T22" s="113"/>
      <c r="U22" s="113"/>
      <c r="V22" s="113"/>
      <c r="W22" s="113"/>
      <c r="X22" s="113"/>
      <c r="Y22" s="113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M22" s="28" t="s">
        <v>2388</v>
      </c>
      <c r="AN22" s="34" t="s">
        <v>4063</v>
      </c>
      <c r="AO22" s="34"/>
      <c r="AP22" s="412">
        <v>1400</v>
      </c>
      <c r="AQ22" s="47" t="s">
        <v>2867</v>
      </c>
      <c r="AR22" s="146" t="s">
        <v>4406</v>
      </c>
      <c r="AS22" t="s">
        <v>3177</v>
      </c>
      <c r="AT22" t="s">
        <v>3177</v>
      </c>
      <c r="AU22" t="s">
        <v>3360</v>
      </c>
      <c r="AV22" t="s">
        <v>3715</v>
      </c>
      <c r="AW22" t="s">
        <v>3716</v>
      </c>
      <c r="AX22" t="s">
        <v>3944</v>
      </c>
      <c r="AY22" t="s">
        <v>4063</v>
      </c>
      <c r="AZ22" s="275" t="s">
        <v>4406</v>
      </c>
      <c r="BA22" s="275" t="s">
        <v>4611</v>
      </c>
      <c r="BB22" s="275" t="s">
        <v>4867</v>
      </c>
      <c r="BC22" s="520" t="s">
        <v>5228</v>
      </c>
      <c r="BD22" s="520" t="s">
        <v>5503</v>
      </c>
      <c r="BE22" s="520" t="s">
        <v>5718</v>
      </c>
      <c r="BF22" s="520" t="s">
        <v>5718</v>
      </c>
      <c r="BG22" s="520" t="s">
        <v>5922</v>
      </c>
      <c r="BH22" s="520" t="s">
        <v>6324</v>
      </c>
      <c r="BI22" s="520" t="s">
        <v>6324</v>
      </c>
      <c r="BJ22" s="520" t="s">
        <v>6573</v>
      </c>
      <c r="BK22" s="520" t="s">
        <v>6824</v>
      </c>
      <c r="BL22" s="541" t="s">
        <v>6916</v>
      </c>
      <c r="BM22" s="520" t="s">
        <v>7222</v>
      </c>
      <c r="BN22" s="520" t="s">
        <v>7619</v>
      </c>
      <c r="BO22" s="275"/>
      <c r="BP22" s="196">
        <f t="shared" si="0"/>
        <v>0</v>
      </c>
      <c r="BQ22" s="588">
        <v>1500</v>
      </c>
      <c r="BR22" s="161"/>
      <c r="BS22" s="28" t="s">
        <v>7222</v>
      </c>
      <c r="BT22" s="28"/>
      <c r="BU22" s="47" t="s">
        <v>7961</v>
      </c>
      <c r="BV22" s="7" t="s">
        <v>7960</v>
      </c>
      <c r="BW22" s="7"/>
      <c r="BX22" s="7"/>
      <c r="BY22" s="7"/>
    </row>
    <row r="23" spans="1:80" x14ac:dyDescent="0.25">
      <c r="A23" s="59">
        <v>597</v>
      </c>
      <c r="B23" s="47" t="s">
        <v>2447</v>
      </c>
      <c r="C23" s="31" t="s">
        <v>2446</v>
      </c>
      <c r="D23" s="31" t="s">
        <v>2236</v>
      </c>
      <c r="E23" s="47" t="s">
        <v>110</v>
      </c>
      <c r="F23" s="47" t="s">
        <v>2379</v>
      </c>
      <c r="G23" s="53" t="s">
        <v>2448</v>
      </c>
      <c r="H23" s="275" t="s">
        <v>2239</v>
      </c>
      <c r="I23" s="275" t="s">
        <v>2240</v>
      </c>
      <c r="J23" s="28"/>
      <c r="K23" s="28"/>
      <c r="L23" s="113"/>
      <c r="M23" s="113"/>
      <c r="N23" s="113"/>
      <c r="O23" s="113"/>
      <c r="P23" s="228"/>
      <c r="Q23" s="113"/>
      <c r="R23" s="113"/>
      <c r="S23" s="113"/>
      <c r="T23" s="113"/>
      <c r="U23" s="113"/>
      <c r="V23" s="113"/>
      <c r="W23" s="113"/>
      <c r="X23" s="113"/>
      <c r="Y23" s="113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M23" s="28" t="s">
        <v>2449</v>
      </c>
      <c r="AN23" s="34" t="s">
        <v>4585</v>
      </c>
      <c r="AO23" s="34"/>
      <c r="AP23" s="412">
        <v>1300</v>
      </c>
      <c r="AQ23" s="47" t="s">
        <v>2514</v>
      </c>
      <c r="AR23" t="s">
        <v>2808</v>
      </c>
      <c r="AS23" t="s">
        <v>3070</v>
      </c>
      <c r="AT23" t="s">
        <v>3126</v>
      </c>
      <c r="AU23" t="s">
        <v>3277</v>
      </c>
      <c r="AV23" t="s">
        <v>3480</v>
      </c>
      <c r="AW23" t="s">
        <v>3652</v>
      </c>
      <c r="AX23" t="s">
        <v>3842</v>
      </c>
      <c r="AY23" t="s">
        <v>4111</v>
      </c>
      <c r="AZ23" s="275" t="s">
        <v>4299</v>
      </c>
      <c r="BA23" s="275" t="s">
        <v>4585</v>
      </c>
      <c r="BB23" s="275" t="s">
        <v>4797</v>
      </c>
      <c r="BC23" s="520" t="s">
        <v>5158</v>
      </c>
      <c r="BD23" s="520" t="s">
        <v>5399</v>
      </c>
      <c r="BE23" s="520" t="s">
        <v>5782</v>
      </c>
      <c r="BF23" s="520" t="s">
        <v>5782</v>
      </c>
      <c r="BG23" s="520" t="s">
        <v>5887</v>
      </c>
      <c r="BH23" s="520" t="s">
        <v>6061</v>
      </c>
      <c r="BI23" s="520" t="s">
        <v>6252</v>
      </c>
      <c r="BJ23" s="520" t="s">
        <v>6548</v>
      </c>
      <c r="BK23" s="520" t="s">
        <v>6765</v>
      </c>
      <c r="BL23" s="541" t="s">
        <v>6878</v>
      </c>
      <c r="BM23" s="520" t="s">
        <v>7172</v>
      </c>
      <c r="BN23" s="520" t="s">
        <v>7367</v>
      </c>
      <c r="BO23" s="275"/>
      <c r="BP23" s="196">
        <f t="shared" si="0"/>
        <v>0</v>
      </c>
      <c r="BQ23" s="588">
        <v>1400</v>
      </c>
      <c r="BR23" s="161"/>
      <c r="BS23" s="28" t="s">
        <v>7367</v>
      </c>
      <c r="BT23" s="28"/>
      <c r="BU23" s="47" t="s">
        <v>7705</v>
      </c>
      <c r="BV23" s="7">
        <v>1500</v>
      </c>
      <c r="BW23" s="7" t="s">
        <v>8365</v>
      </c>
      <c r="BX23" s="7"/>
      <c r="BY23" s="7"/>
    </row>
    <row r="24" spans="1:80" x14ac:dyDescent="0.25">
      <c r="A24" s="59">
        <v>600</v>
      </c>
      <c r="B24" s="47" t="s">
        <v>2461</v>
      </c>
      <c r="C24" s="31" t="s">
        <v>1501</v>
      </c>
      <c r="D24" s="31" t="s">
        <v>2460</v>
      </c>
      <c r="E24" s="47" t="s">
        <v>110</v>
      </c>
      <c r="F24" s="47" t="s">
        <v>2379</v>
      </c>
      <c r="G24" s="53" t="s">
        <v>2462</v>
      </c>
      <c r="H24" s="275" t="s">
        <v>2463</v>
      </c>
      <c r="I24" s="275" t="s">
        <v>2464</v>
      </c>
      <c r="J24" s="28"/>
      <c r="K24" s="28"/>
      <c r="L24" s="113"/>
      <c r="M24" s="113"/>
      <c r="N24" s="113"/>
      <c r="O24" s="113"/>
      <c r="P24" s="228"/>
      <c r="Q24" s="113"/>
      <c r="R24" s="113"/>
      <c r="S24" s="113"/>
      <c r="T24" s="113"/>
      <c r="U24" s="113"/>
      <c r="V24" s="113"/>
      <c r="W24" s="113"/>
      <c r="X24" s="113"/>
      <c r="Y24" s="113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M24" s="28" t="s">
        <v>2465</v>
      </c>
      <c r="AN24" s="34" t="s">
        <v>2466</v>
      </c>
      <c r="AO24" s="34"/>
      <c r="AP24" s="412">
        <v>1400</v>
      </c>
      <c r="AQ24" s="47" t="s">
        <v>2766</v>
      </c>
      <c r="AR24" t="s">
        <v>3199</v>
      </c>
      <c r="AS24" t="s">
        <v>3134</v>
      </c>
      <c r="AT24" t="s">
        <v>3134</v>
      </c>
      <c r="AU24" t="s">
        <v>3278</v>
      </c>
      <c r="AV24" t="s">
        <v>3457</v>
      </c>
      <c r="AW24" t="s">
        <v>3693</v>
      </c>
      <c r="AX24" t="s">
        <v>3942</v>
      </c>
      <c r="AY24" t="s">
        <v>4189</v>
      </c>
      <c r="AZ24" s="275" t="s">
        <v>4424</v>
      </c>
      <c r="BA24" s="275" t="s">
        <v>4645</v>
      </c>
      <c r="BB24" s="275" t="s">
        <v>4905</v>
      </c>
      <c r="BC24" s="520" t="s">
        <v>5240</v>
      </c>
      <c r="BD24" s="520" t="s">
        <v>5554</v>
      </c>
      <c r="BE24" s="520" t="s">
        <v>5957</v>
      </c>
      <c r="BF24" s="520" t="s">
        <v>6163</v>
      </c>
      <c r="BG24" s="520" t="s">
        <v>6363</v>
      </c>
      <c r="BH24" s="520" t="s">
        <v>6362</v>
      </c>
      <c r="BI24" s="520" t="s">
        <v>6621</v>
      </c>
      <c r="BJ24" s="520" t="s">
        <v>6997</v>
      </c>
      <c r="BK24" s="520" t="s">
        <v>6998</v>
      </c>
      <c r="BL24" s="541" t="s">
        <v>7204</v>
      </c>
      <c r="BM24" s="520" t="s">
        <v>7446</v>
      </c>
      <c r="BN24" s="520" t="s">
        <v>7447</v>
      </c>
      <c r="BO24" s="275"/>
      <c r="BP24" s="196">
        <f t="shared" si="0"/>
        <v>0</v>
      </c>
      <c r="BQ24" s="588">
        <v>1500</v>
      </c>
      <c r="BR24" s="161"/>
      <c r="BS24" s="28" t="s">
        <v>5240</v>
      </c>
      <c r="BT24" s="28" t="s">
        <v>7946</v>
      </c>
      <c r="BU24" s="47" t="s">
        <v>7852</v>
      </c>
      <c r="BV24" s="7" t="s">
        <v>7946</v>
      </c>
      <c r="BW24" s="103" t="s">
        <v>8354</v>
      </c>
      <c r="BX24" s="103" t="s">
        <v>8354</v>
      </c>
      <c r="BY24" s="103" t="s">
        <v>8354</v>
      </c>
    </row>
    <row r="25" spans="1:80" x14ac:dyDescent="0.25">
      <c r="A25" s="59">
        <v>601</v>
      </c>
      <c r="B25" s="47" t="s">
        <v>2475</v>
      </c>
      <c r="C25" s="31" t="s">
        <v>2473</v>
      </c>
      <c r="D25" s="31" t="s">
        <v>2474</v>
      </c>
      <c r="E25" s="47" t="s">
        <v>110</v>
      </c>
      <c r="F25" s="47" t="s">
        <v>2379</v>
      </c>
      <c r="G25" s="53" t="s">
        <v>2476</v>
      </c>
      <c r="H25" s="275" t="s">
        <v>447</v>
      </c>
      <c r="I25" s="275" t="s">
        <v>2477</v>
      </c>
      <c r="J25" s="113"/>
      <c r="K25" s="113"/>
      <c r="L25" s="113"/>
      <c r="M25" s="113"/>
      <c r="N25" s="113"/>
      <c r="O25" s="113"/>
      <c r="P25" s="228"/>
      <c r="Q25" s="113"/>
      <c r="R25" s="113"/>
      <c r="S25" s="113"/>
      <c r="T25" s="113"/>
      <c r="U25" s="113"/>
      <c r="V25" s="113"/>
      <c r="W25" s="113"/>
      <c r="X25" s="113"/>
      <c r="Y25" s="113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M25" s="28" t="s">
        <v>2478</v>
      </c>
      <c r="AN25" s="34" t="s">
        <v>2479</v>
      </c>
      <c r="AO25" s="34"/>
      <c r="AP25" s="412">
        <v>1400</v>
      </c>
      <c r="AQ25" s="47" t="s">
        <v>2479</v>
      </c>
      <c r="AR25" t="s">
        <v>2863</v>
      </c>
      <c r="AS25" t="s">
        <v>3082</v>
      </c>
      <c r="AT25" t="s">
        <v>3082</v>
      </c>
      <c r="AU25" t="s">
        <v>3173</v>
      </c>
      <c r="AV25" t="s">
        <v>3427</v>
      </c>
      <c r="AW25" t="s">
        <v>3623</v>
      </c>
      <c r="AX25" t="s">
        <v>3862</v>
      </c>
      <c r="AY25" t="s">
        <v>4043</v>
      </c>
      <c r="AZ25" s="275" t="s">
        <v>4278</v>
      </c>
      <c r="BA25" s="275" t="s">
        <v>4530</v>
      </c>
      <c r="BB25" s="275" t="s">
        <v>4764</v>
      </c>
      <c r="BC25" s="520" t="s">
        <v>5129</v>
      </c>
      <c r="BD25" s="520" t="s">
        <v>5358</v>
      </c>
      <c r="BE25" s="520" t="s">
        <v>5687</v>
      </c>
      <c r="BF25" s="520" t="s">
        <v>5687</v>
      </c>
      <c r="BG25" s="520" t="s">
        <v>5768</v>
      </c>
      <c r="BH25" s="520" t="s">
        <v>6058</v>
      </c>
      <c r="BI25" s="520" t="s">
        <v>6249</v>
      </c>
      <c r="BJ25" s="520" t="s">
        <v>6502</v>
      </c>
      <c r="BK25" s="520" t="s">
        <v>6709</v>
      </c>
      <c r="BL25" s="541" t="s">
        <v>6975</v>
      </c>
      <c r="BM25" s="520" t="s">
        <v>7143</v>
      </c>
      <c r="BN25" s="520" t="s">
        <v>7374</v>
      </c>
      <c r="BO25" s="275"/>
      <c r="BP25" s="196">
        <f t="shared" si="0"/>
        <v>0</v>
      </c>
      <c r="BQ25" s="588">
        <v>1500</v>
      </c>
      <c r="BR25" s="161"/>
      <c r="BS25" s="28" t="s">
        <v>5129</v>
      </c>
      <c r="BT25" s="28" t="s">
        <v>7945</v>
      </c>
      <c r="BU25" s="47" t="s">
        <v>7697</v>
      </c>
      <c r="BV25" s="7" t="s">
        <v>7945</v>
      </c>
      <c r="BW25" s="103" t="s">
        <v>8343</v>
      </c>
      <c r="BX25" s="103" t="s">
        <v>8343</v>
      </c>
      <c r="BY25" s="103" t="s">
        <v>8343</v>
      </c>
      <c r="CB25" t="s">
        <v>5687</v>
      </c>
    </row>
    <row r="26" spans="1:80" x14ac:dyDescent="0.25">
      <c r="A26" s="59">
        <v>602</v>
      </c>
      <c r="B26" s="47" t="s">
        <v>2486</v>
      </c>
      <c r="C26" s="31" t="s">
        <v>2482</v>
      </c>
      <c r="D26" s="31" t="s">
        <v>2483</v>
      </c>
      <c r="E26" s="47" t="s">
        <v>110</v>
      </c>
      <c r="F26" s="47" t="s">
        <v>2379</v>
      </c>
      <c r="G26" s="53" t="s">
        <v>2484</v>
      </c>
      <c r="H26" s="53" t="s">
        <v>2485</v>
      </c>
      <c r="I26" s="53"/>
      <c r="J26" s="28"/>
      <c r="K26" s="28"/>
      <c r="L26" s="47"/>
      <c r="M26" s="47"/>
      <c r="N26" s="47"/>
      <c r="O26" s="47"/>
      <c r="P26" s="196"/>
      <c r="Q26" s="47"/>
      <c r="R26" s="47"/>
      <c r="S26" s="47"/>
      <c r="T26" s="47"/>
      <c r="U26" s="47"/>
      <c r="V26" s="31"/>
      <c r="W26" s="31"/>
      <c r="X26" s="28"/>
      <c r="Y26" s="28"/>
      <c r="AM26" s="28" t="s">
        <v>2616</v>
      </c>
      <c r="AN26" s="34" t="s">
        <v>2487</v>
      </c>
      <c r="AO26" s="34"/>
      <c r="AP26" s="412">
        <v>1400</v>
      </c>
      <c r="AQ26" s="47" t="s">
        <v>2487</v>
      </c>
      <c r="AR26" s="7" t="s">
        <v>2790</v>
      </c>
      <c r="AS26" s="7" t="s">
        <v>3176</v>
      </c>
      <c r="AT26" s="7" t="s">
        <v>3176</v>
      </c>
      <c r="AU26" s="7" t="s">
        <v>3176</v>
      </c>
      <c r="AV26" s="7" t="s">
        <v>3425</v>
      </c>
      <c r="AW26" s="7" t="s">
        <v>3626</v>
      </c>
      <c r="AX26" s="7" t="s">
        <v>3820</v>
      </c>
      <c r="AY26" s="7" t="s">
        <v>4016</v>
      </c>
      <c r="AZ26" s="7" t="s">
        <v>4268</v>
      </c>
      <c r="BA26" s="7" t="s">
        <v>4531</v>
      </c>
      <c r="BB26" s="7" t="s">
        <v>5117</v>
      </c>
      <c r="BC26" s="520" t="s">
        <v>5115</v>
      </c>
      <c r="BD26" s="520" t="s">
        <v>5359</v>
      </c>
      <c r="BE26" s="520" t="s">
        <v>5688</v>
      </c>
      <c r="BF26" s="520" t="s">
        <v>5688</v>
      </c>
      <c r="BG26" s="520" t="s">
        <v>6060</v>
      </c>
      <c r="BH26" s="520" t="s">
        <v>6059</v>
      </c>
      <c r="BI26" s="520" t="s">
        <v>6250</v>
      </c>
      <c r="BJ26" s="520" t="s">
        <v>6503</v>
      </c>
      <c r="BK26" s="520" t="s">
        <v>6710</v>
      </c>
      <c r="BL26" s="541" t="s">
        <v>6973</v>
      </c>
      <c r="BM26" s="520" t="s">
        <v>7145</v>
      </c>
      <c r="BN26" s="520" t="s">
        <v>7375</v>
      </c>
      <c r="BO26" s="275"/>
      <c r="BP26" s="196">
        <f t="shared" si="0"/>
        <v>0</v>
      </c>
      <c r="BQ26" s="588">
        <v>1500</v>
      </c>
      <c r="BR26" s="161"/>
      <c r="BS26" s="28" t="s">
        <v>5116</v>
      </c>
      <c r="BT26" s="28"/>
      <c r="BU26" s="47" t="s">
        <v>7697</v>
      </c>
      <c r="BV26" s="7" t="s">
        <v>7945</v>
      </c>
      <c r="BW26" s="103" t="s">
        <v>8342</v>
      </c>
      <c r="BX26" s="103" t="s">
        <v>8342</v>
      </c>
      <c r="BY26" s="103" t="s">
        <v>8342</v>
      </c>
      <c r="CB26" t="s">
        <v>5688</v>
      </c>
    </row>
    <row r="27" spans="1:80" x14ac:dyDescent="0.25">
      <c r="A27" s="59">
        <v>618</v>
      </c>
      <c r="B27" s="47" t="s">
        <v>2583</v>
      </c>
      <c r="C27" s="47" t="s">
        <v>2581</v>
      </c>
      <c r="D27" s="47" t="s">
        <v>2582</v>
      </c>
      <c r="E27" s="47" t="s">
        <v>110</v>
      </c>
      <c r="F27" s="47" t="s">
        <v>2379</v>
      </c>
      <c r="G27" s="41" t="s">
        <v>2585</v>
      </c>
      <c r="H27" s="275" t="s">
        <v>2584</v>
      </c>
      <c r="I27" s="53"/>
      <c r="J27" s="28"/>
      <c r="K27" s="28"/>
      <c r="L27" s="47"/>
      <c r="M27" s="47"/>
      <c r="N27" s="47"/>
      <c r="O27" s="47"/>
      <c r="P27" s="196"/>
      <c r="Q27" s="47"/>
      <c r="R27" s="47"/>
      <c r="S27" s="47"/>
      <c r="T27" s="47"/>
      <c r="U27" s="47"/>
      <c r="V27" s="31"/>
      <c r="W27" s="31"/>
      <c r="X27" s="28"/>
      <c r="Y27" s="28"/>
      <c r="AM27" s="28" t="s">
        <v>2586</v>
      </c>
      <c r="AN27" s="28"/>
      <c r="AO27" s="28"/>
      <c r="AP27" s="15">
        <v>1300</v>
      </c>
      <c r="AQ27" s="47" t="s">
        <v>3042</v>
      </c>
      <c r="AR27" s="7" t="s">
        <v>3242</v>
      </c>
      <c r="AS27">
        <v>0</v>
      </c>
      <c r="AT27" s="7" t="s">
        <v>3565</v>
      </c>
      <c r="AU27" s="7" t="s">
        <v>3565</v>
      </c>
      <c r="AV27" s="7" t="s">
        <v>3922</v>
      </c>
      <c r="AW27" s="7" t="s">
        <v>3922</v>
      </c>
      <c r="AX27" s="7" t="s">
        <v>4115</v>
      </c>
      <c r="AY27" s="7" t="s">
        <v>4115</v>
      </c>
      <c r="AZ27" s="7" t="s">
        <v>4448</v>
      </c>
      <c r="BA27" s="7" t="s">
        <v>4738</v>
      </c>
      <c r="BB27" s="7" t="s">
        <v>4946</v>
      </c>
      <c r="BC27" s="520" t="s">
        <v>5587</v>
      </c>
      <c r="BD27" s="520">
        <v>1400</v>
      </c>
      <c r="BE27" s="520">
        <v>1400</v>
      </c>
      <c r="BF27" s="520" t="s">
        <v>6278</v>
      </c>
      <c r="BG27" s="520" t="s">
        <v>6278</v>
      </c>
      <c r="BH27" s="520" t="s">
        <v>6656</v>
      </c>
      <c r="BI27" s="520" t="s">
        <v>6656</v>
      </c>
      <c r="BJ27" s="520" t="s">
        <v>7030</v>
      </c>
      <c r="BK27" s="520" t="s">
        <v>7297</v>
      </c>
      <c r="BL27" s="541" t="s">
        <v>7507</v>
      </c>
      <c r="BM27" s="520" t="s">
        <v>7853</v>
      </c>
      <c r="BN27" s="520" t="s">
        <v>8402</v>
      </c>
      <c r="BO27" s="275"/>
      <c r="BP27" s="196">
        <f t="shared" si="0"/>
        <v>0</v>
      </c>
      <c r="BQ27" s="588">
        <v>1400</v>
      </c>
      <c r="BR27" s="161"/>
      <c r="BS27" s="28" t="s">
        <v>8402</v>
      </c>
      <c r="BT27" s="28"/>
      <c r="BU27" s="47"/>
      <c r="BV27" s="7"/>
      <c r="BW27" s="7"/>
      <c r="BX27" s="7"/>
      <c r="BY27" s="7"/>
    </row>
    <row r="28" spans="1:80" x14ac:dyDescent="0.25">
      <c r="A28" s="59">
        <v>626</v>
      </c>
      <c r="B28" s="47" t="s">
        <v>2634</v>
      </c>
      <c r="C28" s="47" t="s">
        <v>2632</v>
      </c>
      <c r="D28" s="47" t="s">
        <v>2633</v>
      </c>
      <c r="E28" s="47" t="s">
        <v>110</v>
      </c>
      <c r="F28" s="47" t="s">
        <v>2379</v>
      </c>
      <c r="G28" s="41" t="s">
        <v>2668</v>
      </c>
      <c r="H28" s="275" t="s">
        <v>2636</v>
      </c>
      <c r="I28" s="53"/>
      <c r="J28" s="28"/>
      <c r="K28" s="28"/>
      <c r="L28" s="47"/>
      <c r="M28" s="47"/>
      <c r="N28" s="47"/>
      <c r="O28" s="47"/>
      <c r="P28" s="196"/>
      <c r="Q28" s="47"/>
      <c r="R28" s="47"/>
      <c r="S28" s="47"/>
      <c r="T28" s="47"/>
      <c r="U28" s="47"/>
      <c r="V28" s="31"/>
      <c r="W28" s="31"/>
      <c r="AM28" s="28" t="s">
        <v>2635</v>
      </c>
      <c r="AN28" s="28" t="s">
        <v>5060</v>
      </c>
      <c r="AO28" s="28"/>
      <c r="AP28" s="15">
        <v>1400</v>
      </c>
      <c r="AQ28" s="47" t="s">
        <v>2811</v>
      </c>
      <c r="AR28" t="s">
        <v>3244</v>
      </c>
      <c r="AS28" s="275" t="s">
        <v>3244</v>
      </c>
      <c r="AT28" s="275" t="s">
        <v>3244</v>
      </c>
      <c r="AU28" s="7" t="s">
        <v>3603</v>
      </c>
      <c r="AV28" s="7" t="s">
        <v>3936</v>
      </c>
      <c r="AW28" s="7" t="s">
        <v>3936</v>
      </c>
      <c r="AX28" s="7" t="s">
        <v>4071</v>
      </c>
      <c r="AY28" s="7" t="s">
        <v>4428</v>
      </c>
      <c r="AZ28" s="7" t="s">
        <v>4428</v>
      </c>
      <c r="BA28" s="7" t="s">
        <v>5060</v>
      </c>
      <c r="BB28" s="7" t="s">
        <v>5060</v>
      </c>
      <c r="BC28" s="520" t="s">
        <v>5690</v>
      </c>
      <c r="BD28" s="520" t="s">
        <v>5690</v>
      </c>
      <c r="BE28" s="520" t="s">
        <v>5992</v>
      </c>
      <c r="BF28" s="520" t="s">
        <v>5992</v>
      </c>
      <c r="BG28" s="520" t="s">
        <v>5992</v>
      </c>
      <c r="BH28" s="520" t="s">
        <v>6356</v>
      </c>
      <c r="BI28" s="520" t="s">
        <v>6356</v>
      </c>
      <c r="BJ28" s="520" t="s">
        <v>7077</v>
      </c>
      <c r="BK28" s="520" t="s">
        <v>7077</v>
      </c>
      <c r="BL28" s="541" t="s">
        <v>7312</v>
      </c>
      <c r="BM28" s="520" t="s">
        <v>7312</v>
      </c>
      <c r="BN28" s="520"/>
      <c r="BO28" s="275"/>
      <c r="BP28" s="196">
        <f t="shared" si="0"/>
        <v>0</v>
      </c>
      <c r="BQ28" s="588">
        <v>1500</v>
      </c>
      <c r="BR28" s="161"/>
      <c r="BS28" s="28"/>
      <c r="BT28" s="28"/>
      <c r="BU28" s="47"/>
      <c r="BV28" s="7"/>
      <c r="BW28" s="7"/>
      <c r="BX28" s="7"/>
      <c r="BY28" s="7"/>
    </row>
    <row r="29" spans="1:80" s="275" customFormat="1" x14ac:dyDescent="0.25">
      <c r="A29" s="59">
        <v>518</v>
      </c>
      <c r="B29" s="47" t="s">
        <v>2035</v>
      </c>
      <c r="C29" s="31" t="s">
        <v>1265</v>
      </c>
      <c r="D29" s="31" t="s">
        <v>296</v>
      </c>
      <c r="E29" s="47" t="s">
        <v>2679</v>
      </c>
      <c r="F29" s="47" t="s">
        <v>2002</v>
      </c>
      <c r="G29" s="53" t="s">
        <v>2026</v>
      </c>
      <c r="H29" s="53" t="s">
        <v>2772</v>
      </c>
      <c r="I29" s="47"/>
      <c r="J29" s="28">
        <v>4000</v>
      </c>
      <c r="K29" s="28">
        <v>1200</v>
      </c>
      <c r="L29" s="47">
        <v>1200</v>
      </c>
      <c r="M29" s="47">
        <v>1200</v>
      </c>
      <c r="N29" s="193">
        <v>1200</v>
      </c>
      <c r="O29" s="47">
        <v>1200</v>
      </c>
      <c r="P29" s="196">
        <v>1200</v>
      </c>
      <c r="Q29" s="47">
        <v>1200</v>
      </c>
      <c r="R29" s="47">
        <v>1200</v>
      </c>
      <c r="S29" s="47">
        <v>1200</v>
      </c>
      <c r="T29" s="47">
        <v>1200</v>
      </c>
      <c r="U29" s="47">
        <v>1200</v>
      </c>
      <c r="V29" s="47">
        <v>1200</v>
      </c>
      <c r="W29" s="47">
        <v>1200</v>
      </c>
      <c r="Y29" s="19"/>
      <c r="Z29" s="28"/>
      <c r="AM29" s="356" t="s">
        <v>2758</v>
      </c>
      <c r="AN29" s="28" t="s">
        <v>5320</v>
      </c>
      <c r="AO29" s="28"/>
      <c r="AP29" s="15">
        <v>1400</v>
      </c>
      <c r="AQ29" s="31" t="s">
        <v>2735</v>
      </c>
      <c r="AR29" s="275" t="s">
        <v>3104</v>
      </c>
      <c r="AS29" s="7" t="s">
        <v>3104</v>
      </c>
      <c r="AT29" s="7" t="s">
        <v>3578</v>
      </c>
      <c r="AU29" s="7" t="s">
        <v>3578</v>
      </c>
      <c r="AV29" s="7" t="s">
        <v>3578</v>
      </c>
      <c r="AW29" s="7" t="s">
        <v>3889</v>
      </c>
      <c r="AX29" s="7" t="s">
        <v>4425</v>
      </c>
      <c r="AY29" s="7" t="s">
        <v>4425</v>
      </c>
      <c r="AZ29" s="7" t="s">
        <v>4425</v>
      </c>
      <c r="BA29" s="7" t="s">
        <v>4689</v>
      </c>
      <c r="BB29" s="7">
        <v>1400</v>
      </c>
      <c r="BC29" s="520" t="s">
        <v>5552</v>
      </c>
      <c r="BD29" s="520" t="s">
        <v>6161</v>
      </c>
      <c r="BE29" s="520" t="s">
        <v>6703</v>
      </c>
      <c r="BF29" s="520" t="s">
        <v>6703</v>
      </c>
      <c r="BG29" s="520" t="s">
        <v>6703</v>
      </c>
      <c r="BH29" s="520" t="s">
        <v>6823</v>
      </c>
      <c r="BI29" s="520" t="s">
        <v>7057</v>
      </c>
      <c r="BJ29" s="520" t="s">
        <v>7057</v>
      </c>
      <c r="BK29" s="520" t="s">
        <v>7189</v>
      </c>
      <c r="BL29" s="541" t="s">
        <v>7549</v>
      </c>
      <c r="BM29" s="520" t="s">
        <v>8001</v>
      </c>
      <c r="BN29" s="520"/>
      <c r="BP29" s="196">
        <f t="shared" si="0"/>
        <v>0</v>
      </c>
      <c r="BQ29" s="588">
        <v>1500</v>
      </c>
      <c r="BR29" s="161"/>
      <c r="BS29" s="28"/>
      <c r="BT29" s="28"/>
      <c r="BU29" s="47"/>
      <c r="BV29" s="7"/>
      <c r="BW29" s="7"/>
      <c r="BX29" s="7"/>
      <c r="BY29" s="7"/>
    </row>
    <row r="30" spans="1:80" s="275" customFormat="1" x14ac:dyDescent="0.25">
      <c r="A30" s="59">
        <v>530</v>
      </c>
      <c r="B30" s="47" t="s">
        <v>2063</v>
      </c>
      <c r="C30" s="31" t="s">
        <v>2061</v>
      </c>
      <c r="D30" s="31" t="s">
        <v>2062</v>
      </c>
      <c r="E30" s="47" t="s">
        <v>1</v>
      </c>
      <c r="F30" s="47" t="s">
        <v>2002</v>
      </c>
      <c r="G30" s="42" t="s">
        <v>2064</v>
      </c>
      <c r="H30" s="47" t="s">
        <v>2065</v>
      </c>
      <c r="I30" s="53"/>
      <c r="J30" s="28">
        <v>3500</v>
      </c>
      <c r="K30" s="28"/>
      <c r="L30" s="47"/>
      <c r="M30" s="47">
        <v>1200</v>
      </c>
      <c r="N30" s="47">
        <v>1200</v>
      </c>
      <c r="O30" s="47">
        <v>1200</v>
      </c>
      <c r="P30" s="196">
        <v>1200</v>
      </c>
      <c r="Q30" s="47">
        <v>1200</v>
      </c>
      <c r="R30" s="229">
        <v>1200</v>
      </c>
      <c r="S30" s="229">
        <v>1200</v>
      </c>
      <c r="T30" s="229">
        <v>1200</v>
      </c>
      <c r="U30" s="229">
        <v>1200</v>
      </c>
      <c r="V30" s="229">
        <v>1200</v>
      </c>
      <c r="W30" s="229">
        <v>1200</v>
      </c>
      <c r="X30" s="3"/>
      <c r="Y30" s="47"/>
      <c r="Z30" s="47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56" t="s">
        <v>2758</v>
      </c>
      <c r="AN30" s="28"/>
      <c r="AO30" s="28"/>
      <c r="AP30" s="15">
        <v>1300</v>
      </c>
      <c r="AQ30" s="31" t="s">
        <v>3420</v>
      </c>
      <c r="AR30" s="275" t="s">
        <v>3420</v>
      </c>
      <c r="AS30" s="7" t="s">
        <v>3420</v>
      </c>
      <c r="AT30" s="275">
        <v>0</v>
      </c>
      <c r="AU30" s="7" t="s">
        <v>3420</v>
      </c>
      <c r="AV30" s="7" t="s">
        <v>3777</v>
      </c>
      <c r="AW30" s="7" t="s">
        <v>3777</v>
      </c>
      <c r="AX30" s="7" t="s">
        <v>4035</v>
      </c>
      <c r="AY30" s="7" t="s">
        <v>4383</v>
      </c>
      <c r="AZ30" s="7" t="s">
        <v>4974</v>
      </c>
      <c r="BA30" s="7" t="s">
        <v>4974</v>
      </c>
      <c r="BB30" s="7" t="s">
        <v>4974</v>
      </c>
      <c r="BC30" s="520" t="s">
        <v>6227</v>
      </c>
      <c r="BD30" s="520" t="s">
        <v>6227</v>
      </c>
      <c r="BE30" s="520" t="s">
        <v>6430</v>
      </c>
      <c r="BF30" s="520" t="s">
        <v>6430</v>
      </c>
      <c r="BG30" s="520" t="s">
        <v>6874</v>
      </c>
      <c r="BH30" s="520" t="s">
        <v>7094</v>
      </c>
      <c r="BI30" s="520" t="s">
        <v>7996</v>
      </c>
      <c r="BJ30" s="520" t="s">
        <v>7996</v>
      </c>
      <c r="BK30" s="520" t="s">
        <v>8413</v>
      </c>
      <c r="BL30" s="541" t="s">
        <v>8413</v>
      </c>
      <c r="BM30" s="520" t="s">
        <v>8413</v>
      </c>
      <c r="BN30" s="520" t="s">
        <v>8413</v>
      </c>
      <c r="BP30" s="573">
        <f t="shared" si="0"/>
        <v>0</v>
      </c>
      <c r="BQ30" s="588">
        <v>1400</v>
      </c>
      <c r="BR30" s="161"/>
      <c r="BS30" s="28"/>
      <c r="BT30" s="28"/>
      <c r="BU30" s="47"/>
      <c r="BV30" s="7"/>
      <c r="BW30" s="7"/>
      <c r="BX30" s="7"/>
      <c r="BY30" s="7"/>
    </row>
    <row r="31" spans="1:80" x14ac:dyDescent="0.25">
      <c r="A31" s="59">
        <v>667</v>
      </c>
      <c r="B31" s="47" t="s">
        <v>4785</v>
      </c>
      <c r="C31" s="47" t="s">
        <v>4779</v>
      </c>
      <c r="D31" s="47" t="s">
        <v>4780</v>
      </c>
      <c r="E31" s="47" t="s">
        <v>107</v>
      </c>
      <c r="F31" s="47" t="s">
        <v>4509</v>
      </c>
      <c r="G31" s="41" t="s">
        <v>4788</v>
      </c>
      <c r="H31" s="275" t="s">
        <v>4789</v>
      </c>
      <c r="I31" s="275" t="s">
        <v>4790</v>
      </c>
      <c r="J31" s="28"/>
      <c r="K31" s="28"/>
      <c r="L31" s="113"/>
      <c r="M31" s="113"/>
      <c r="N31" s="113"/>
      <c r="O31" s="47"/>
      <c r="P31" s="196"/>
      <c r="Q31" s="47"/>
      <c r="R31" s="47"/>
      <c r="S31" s="47"/>
      <c r="T31" s="47"/>
      <c r="U31" s="47"/>
      <c r="V31" s="31"/>
      <c r="W31" s="31"/>
      <c r="AM31" s="31"/>
      <c r="AN31" s="31"/>
      <c r="AO31" s="31"/>
      <c r="AP31" s="15"/>
      <c r="BC31" s="520" t="s">
        <v>4784</v>
      </c>
      <c r="BD31" s="520" t="s">
        <v>5524</v>
      </c>
      <c r="BE31" s="520" t="s">
        <v>5524</v>
      </c>
      <c r="BF31" s="520" t="s">
        <v>6024</v>
      </c>
      <c r="BG31" s="520" t="s">
        <v>6024</v>
      </c>
      <c r="BH31" s="520" t="s">
        <v>6303</v>
      </c>
      <c r="BI31" s="520" t="s">
        <v>6303</v>
      </c>
      <c r="BJ31" s="520" t="s">
        <v>6846</v>
      </c>
      <c r="BK31" s="520" t="s">
        <v>6846</v>
      </c>
      <c r="BL31" s="541" t="s">
        <v>6979</v>
      </c>
      <c r="BM31" s="520" t="s">
        <v>7552</v>
      </c>
      <c r="BN31" s="520" t="s">
        <v>7552</v>
      </c>
      <c r="BO31" s="275"/>
      <c r="BP31" s="196">
        <f t="shared" si="0"/>
        <v>0</v>
      </c>
      <c r="BQ31" s="588">
        <v>1500</v>
      </c>
      <c r="BR31" s="161" t="s">
        <v>4783</v>
      </c>
      <c r="BS31" s="28" t="s">
        <v>4784</v>
      </c>
      <c r="BT31" s="28"/>
      <c r="BU31" s="47"/>
      <c r="BV31" s="7"/>
      <c r="BW31" s="7"/>
      <c r="BX31" s="7"/>
      <c r="BY31" s="7"/>
    </row>
    <row r="32" spans="1:80" x14ac:dyDescent="0.25">
      <c r="A32" s="59">
        <v>693</v>
      </c>
      <c r="B32" s="47" t="s">
        <v>5170</v>
      </c>
      <c r="C32" s="47" t="s">
        <v>2981</v>
      </c>
      <c r="D32" s="47" t="s">
        <v>666</v>
      </c>
      <c r="E32" s="47" t="s">
        <v>107</v>
      </c>
      <c r="F32" s="47" t="s">
        <v>4509</v>
      </c>
      <c r="G32" s="53" t="s">
        <v>5171</v>
      </c>
      <c r="H32" s="53" t="s">
        <v>5172</v>
      </c>
      <c r="I32" s="53" t="s">
        <v>5173</v>
      </c>
      <c r="J32" s="28"/>
      <c r="K32" s="28"/>
      <c r="L32" s="113"/>
      <c r="M32" s="113"/>
      <c r="N32" s="113"/>
      <c r="O32" s="113"/>
      <c r="P32" s="228"/>
      <c r="Q32" s="113"/>
      <c r="R32" s="113"/>
      <c r="S32" s="47"/>
      <c r="T32" s="47"/>
      <c r="U32" s="47"/>
      <c r="V32" s="31"/>
      <c r="W32" s="31"/>
      <c r="AM32" s="31"/>
      <c r="AN32" s="31"/>
      <c r="AO32" s="31"/>
      <c r="AP32" s="31"/>
      <c r="AU32" t="s">
        <v>990</v>
      </c>
      <c r="BC32" s="520" t="s">
        <v>5175</v>
      </c>
      <c r="BD32" s="520" t="s">
        <v>5671</v>
      </c>
      <c r="BE32" s="520" t="s">
        <v>5671</v>
      </c>
      <c r="BF32" s="520" t="s">
        <v>5908</v>
      </c>
      <c r="BG32" s="520" t="s">
        <v>6068</v>
      </c>
      <c r="BH32" s="520" t="s">
        <v>6326</v>
      </c>
      <c r="BI32" s="520" t="s">
        <v>6326</v>
      </c>
      <c r="BJ32" s="520" t="s">
        <v>6909</v>
      </c>
      <c r="BK32" s="520" t="s">
        <v>6909</v>
      </c>
      <c r="BL32" s="541" t="s">
        <v>7401</v>
      </c>
      <c r="BM32" s="520" t="s">
        <v>7401</v>
      </c>
      <c r="BN32" s="520" t="s">
        <v>7935</v>
      </c>
      <c r="BO32" s="275"/>
      <c r="BP32" s="196">
        <f t="shared" si="0"/>
        <v>0</v>
      </c>
      <c r="BQ32" s="604">
        <v>1500</v>
      </c>
      <c r="BR32" s="272" t="s">
        <v>5174</v>
      </c>
      <c r="BS32" s="272"/>
      <c r="BT32" s="616"/>
      <c r="BU32" s="7" t="s">
        <v>7936</v>
      </c>
      <c r="BV32" s="7"/>
      <c r="BW32" s="7"/>
      <c r="BX32" s="7"/>
      <c r="BY32" s="7"/>
    </row>
    <row r="33" spans="1:78" s="275" customFormat="1" x14ac:dyDescent="0.25">
      <c r="A33" s="59">
        <v>706</v>
      </c>
      <c r="B33" s="47" t="s">
        <v>5293</v>
      </c>
      <c r="C33" s="47" t="s">
        <v>5291</v>
      </c>
      <c r="D33" s="47" t="s">
        <v>5292</v>
      </c>
      <c r="E33" s="47" t="s">
        <v>107</v>
      </c>
      <c r="F33" s="47" t="s">
        <v>4509</v>
      </c>
      <c r="G33" s="53" t="s">
        <v>5294</v>
      </c>
      <c r="H33" s="53" t="s">
        <v>5295</v>
      </c>
      <c r="I33" s="53" t="s">
        <v>5299</v>
      </c>
      <c r="J33" s="28"/>
      <c r="K33" s="28"/>
      <c r="L33" s="113"/>
      <c r="M33" s="113"/>
      <c r="N33" s="113"/>
      <c r="O33" s="113"/>
      <c r="P33" s="228"/>
      <c r="Q33" s="113"/>
      <c r="R33" s="113"/>
      <c r="S33" s="47"/>
      <c r="T33" s="47"/>
      <c r="U33" s="47"/>
      <c r="V33" s="31"/>
      <c r="W33" s="31"/>
      <c r="AM33" s="24"/>
      <c r="AN33" s="24"/>
      <c r="AO33" s="24"/>
      <c r="AP33" s="24"/>
      <c r="AQ33" s="355"/>
      <c r="BC33" s="31">
        <v>0</v>
      </c>
      <c r="BD33" s="520" t="s">
        <v>5509</v>
      </c>
      <c r="BE33" s="520" t="s">
        <v>5918</v>
      </c>
      <c r="BF33" s="520" t="s">
        <v>5918</v>
      </c>
      <c r="BG33" s="520" t="s">
        <v>6155</v>
      </c>
      <c r="BH33" s="520" t="s">
        <v>6446</v>
      </c>
      <c r="BI33" s="520" t="s">
        <v>6699</v>
      </c>
      <c r="BJ33" s="520" t="s">
        <v>6849</v>
      </c>
      <c r="BK33" s="520" t="s">
        <v>7343</v>
      </c>
      <c r="BL33" s="541" t="s">
        <v>7438</v>
      </c>
      <c r="BM33" s="520" t="s">
        <v>7671</v>
      </c>
      <c r="BN33" s="520" t="s">
        <v>7692</v>
      </c>
      <c r="BP33" s="573">
        <f t="shared" si="0"/>
        <v>0</v>
      </c>
      <c r="BQ33" s="604">
        <v>1500</v>
      </c>
      <c r="BR33" s="272" t="s">
        <v>5298</v>
      </c>
      <c r="BS33" s="272" t="s">
        <v>8067</v>
      </c>
      <c r="BT33" s="616"/>
      <c r="BU33" s="7" t="s">
        <v>8068</v>
      </c>
      <c r="BV33" s="31" t="s">
        <v>8185</v>
      </c>
      <c r="BW33" s="7"/>
      <c r="BX33" s="7"/>
      <c r="BY33" s="7"/>
    </row>
    <row r="34" spans="1:78" ht="15.75" thickBot="1" x14ac:dyDescent="0.3">
      <c r="A34" s="59">
        <v>555</v>
      </c>
      <c r="B34" s="47" t="s">
        <v>2181</v>
      </c>
      <c r="C34" s="31" t="s">
        <v>2173</v>
      </c>
      <c r="D34" s="182" t="s">
        <v>1483</v>
      </c>
      <c r="E34" s="339" t="s">
        <v>1</v>
      </c>
      <c r="F34" s="47" t="s">
        <v>2002</v>
      </c>
      <c r="G34" s="42" t="s">
        <v>2177</v>
      </c>
      <c r="H34" s="31" t="s">
        <v>1712</v>
      </c>
      <c r="I34" s="31" t="s">
        <v>1715</v>
      </c>
      <c r="J34" s="28">
        <v>3800</v>
      </c>
      <c r="K34" s="28">
        <v>1200</v>
      </c>
      <c r="L34" s="113"/>
      <c r="M34" s="113"/>
      <c r="N34" s="47">
        <v>1200</v>
      </c>
      <c r="O34" s="47">
        <v>1200</v>
      </c>
      <c r="P34" s="196">
        <v>1200</v>
      </c>
      <c r="Q34" s="47">
        <v>1200</v>
      </c>
      <c r="R34" s="47">
        <v>1200</v>
      </c>
      <c r="S34" s="47">
        <v>1200</v>
      </c>
      <c r="T34" s="47">
        <v>1200</v>
      </c>
      <c r="U34" s="47">
        <v>1200</v>
      </c>
      <c r="V34" s="229">
        <v>1200</v>
      </c>
      <c r="W34" s="47">
        <v>1200</v>
      </c>
      <c r="X34" s="275">
        <f>1200*(COUNTBLANK(N34:W34)-0)</f>
        <v>0</v>
      </c>
      <c r="Y34" s="19"/>
      <c r="Z34" s="28"/>
      <c r="AA34" s="28"/>
      <c r="AB34" s="15">
        <v>1400</v>
      </c>
      <c r="AC34" t="s">
        <v>2890</v>
      </c>
      <c r="AD34" t="s">
        <v>3139</v>
      </c>
      <c r="AE34" t="s">
        <v>3139</v>
      </c>
      <c r="AF34" t="s">
        <v>3539</v>
      </c>
      <c r="AG34" t="s">
        <v>3539</v>
      </c>
      <c r="AH34" t="s">
        <v>3702</v>
      </c>
      <c r="AI34" t="s">
        <v>3910</v>
      </c>
      <c r="AJ34" s="275" t="s">
        <v>4037</v>
      </c>
      <c r="AK34" s="275" t="s">
        <v>4332</v>
      </c>
      <c r="AL34" s="275" t="s">
        <v>4631</v>
      </c>
      <c r="AM34" s="275" t="s">
        <v>4923</v>
      </c>
      <c r="AN34" s="275" t="s">
        <v>5266</v>
      </c>
      <c r="AT34" s="275"/>
      <c r="AU34" s="460">
        <f>+AB34*(COUNTBLANK(AC34:AT34)-1)</f>
        <v>7000</v>
      </c>
      <c r="AV34" s="173"/>
      <c r="AW34" s="173"/>
      <c r="AX34" s="211"/>
      <c r="AY34" s="275"/>
      <c r="BB34"/>
      <c r="BC34" s="541" t="s">
        <v>5414</v>
      </c>
      <c r="BD34" s="541" t="s">
        <v>5414</v>
      </c>
      <c r="BE34" s="520" t="s">
        <v>5674</v>
      </c>
      <c r="BF34" s="520" t="s">
        <v>5674</v>
      </c>
      <c r="BG34" s="520" t="s">
        <v>5883</v>
      </c>
      <c r="BH34" s="520" t="s">
        <v>6075</v>
      </c>
      <c r="BI34" s="520" t="s">
        <v>6286</v>
      </c>
      <c r="BJ34" s="520" t="s">
        <v>6579</v>
      </c>
      <c r="BK34" s="520" t="s">
        <v>6738</v>
      </c>
      <c r="BL34" s="541" t="s">
        <v>7038</v>
      </c>
      <c r="BM34" s="520" t="s">
        <v>7215</v>
      </c>
      <c r="BN34" s="520" t="s">
        <v>7419</v>
      </c>
      <c r="BO34" s="275"/>
      <c r="BP34" s="196">
        <f t="shared" si="0"/>
        <v>0</v>
      </c>
      <c r="BQ34" s="605">
        <v>1500</v>
      </c>
      <c r="BR34" s="272"/>
      <c r="BS34" s="272" t="s">
        <v>7494</v>
      </c>
      <c r="BT34" s="616"/>
      <c r="BU34" t="s">
        <v>7966</v>
      </c>
    </row>
    <row r="35" spans="1:78" s="275" customFormat="1" x14ac:dyDescent="0.25">
      <c r="A35" s="59">
        <v>748</v>
      </c>
      <c r="B35" s="47" t="s">
        <v>7412</v>
      </c>
      <c r="C35" s="47" t="s">
        <v>7413</v>
      </c>
      <c r="D35" s="3" t="s">
        <v>669</v>
      </c>
      <c r="E35" s="339" t="s">
        <v>331</v>
      </c>
      <c r="F35" s="47" t="s">
        <v>7335</v>
      </c>
      <c r="G35" s="42" t="s">
        <v>7414</v>
      </c>
      <c r="H35" s="275" t="s">
        <v>7408</v>
      </c>
      <c r="I35" s="275" t="s">
        <v>7415</v>
      </c>
      <c r="J35" s="28"/>
      <c r="K35" s="28"/>
      <c r="L35" s="113"/>
      <c r="M35" s="113"/>
      <c r="N35" s="47"/>
      <c r="O35" s="47"/>
      <c r="P35" s="196"/>
      <c r="Q35" s="47"/>
      <c r="R35" s="47"/>
      <c r="S35" s="47"/>
      <c r="T35" s="47"/>
      <c r="U35" s="47"/>
      <c r="V35" s="229"/>
      <c r="W35" s="47"/>
      <c r="Y35" s="184"/>
      <c r="Z35" s="103"/>
      <c r="AA35" s="103"/>
      <c r="AB35" s="600"/>
      <c r="AQ35" s="355"/>
      <c r="AU35" s="514"/>
      <c r="AV35" s="536"/>
      <c r="AW35" s="536"/>
      <c r="AX35" s="211"/>
      <c r="BC35" s="541"/>
      <c r="BD35" s="521"/>
      <c r="BE35" s="521"/>
      <c r="BF35" s="521"/>
      <c r="BG35" s="521"/>
      <c r="BH35" s="521"/>
      <c r="BI35" s="521"/>
      <c r="BJ35" s="521"/>
      <c r="BK35" s="521"/>
      <c r="BL35" s="521"/>
      <c r="BM35" s="520"/>
      <c r="BN35" s="521"/>
      <c r="BP35" s="196"/>
      <c r="BQ35" s="521"/>
      <c r="BR35" s="272" t="s">
        <v>7416</v>
      </c>
      <c r="BS35" s="272"/>
      <c r="BT35" s="616"/>
      <c r="BU35" s="275" t="s">
        <v>8055</v>
      </c>
    </row>
    <row r="36" spans="1:78" s="275" customFormat="1" x14ac:dyDescent="0.25">
      <c r="A36" s="59">
        <v>771</v>
      </c>
      <c r="B36" s="196" t="s">
        <v>7810</v>
      </c>
      <c r="C36" s="7" t="s">
        <v>7809</v>
      </c>
      <c r="D36" s="7" t="s">
        <v>7808</v>
      </c>
      <c r="E36" s="339"/>
      <c r="F36" s="47"/>
      <c r="G36" s="42"/>
      <c r="H36" s="31"/>
      <c r="I36" s="31"/>
      <c r="J36" s="28"/>
      <c r="K36" s="28"/>
      <c r="L36" s="113"/>
      <c r="M36" s="113"/>
      <c r="N36" s="47"/>
      <c r="O36" s="47"/>
      <c r="P36" s="196"/>
      <c r="Q36" s="47"/>
      <c r="R36" s="47"/>
      <c r="S36" s="47"/>
      <c r="T36" s="47"/>
      <c r="U36" s="47"/>
      <c r="V36" s="229"/>
      <c r="W36" s="47"/>
      <c r="Y36" s="184"/>
      <c r="Z36" s="103"/>
      <c r="AA36" s="103"/>
      <c r="AB36" s="600"/>
      <c r="AQ36" s="355"/>
      <c r="AU36" s="514"/>
      <c r="AV36" s="536"/>
      <c r="AW36" s="536"/>
      <c r="AX36" s="211"/>
      <c r="BC36" s="541"/>
      <c r="BD36" s="521"/>
      <c r="BE36" s="521"/>
      <c r="BF36" s="521"/>
      <c r="BG36" s="521"/>
      <c r="BH36" s="521"/>
      <c r="BI36" s="521"/>
      <c r="BJ36" s="521"/>
      <c r="BK36" s="521"/>
      <c r="BL36" s="521"/>
      <c r="BM36" s="520"/>
      <c r="BN36" s="521"/>
      <c r="BP36" s="196"/>
      <c r="BQ36" s="521"/>
      <c r="BR36" s="28" t="s">
        <v>7814</v>
      </c>
      <c r="BS36" s="161"/>
      <c r="BT36" s="161" t="s">
        <v>7815</v>
      </c>
      <c r="BU36" s="275" t="s">
        <v>7815</v>
      </c>
      <c r="BV36" s="275" t="s">
        <v>7977</v>
      </c>
      <c r="BW36" s="275" t="s">
        <v>7977</v>
      </c>
      <c r="BX36" s="7" t="s">
        <v>8247</v>
      </c>
      <c r="BY36" s="7"/>
      <c r="BZ36" s="7" t="s">
        <v>8247</v>
      </c>
    </row>
    <row r="37" spans="1:78" x14ac:dyDescent="0.25">
      <c r="A37" s="59">
        <v>532</v>
      </c>
      <c r="B37" s="47" t="s">
        <v>2069</v>
      </c>
      <c r="C37" s="47" t="s">
        <v>7845</v>
      </c>
      <c r="D37" s="47" t="s">
        <v>471</v>
      </c>
      <c r="E37" s="47" t="s">
        <v>2679</v>
      </c>
      <c r="F37" s="47" t="s">
        <v>2002</v>
      </c>
      <c r="G37" s="53" t="s">
        <v>2070</v>
      </c>
      <c r="H37" s="53" t="s">
        <v>2071</v>
      </c>
      <c r="I37" s="53" t="s">
        <v>2072</v>
      </c>
      <c r="J37" s="28"/>
      <c r="K37" s="28"/>
      <c r="L37" s="47"/>
      <c r="M37" s="47"/>
      <c r="N37" s="47"/>
      <c r="O37" s="47"/>
      <c r="P37" s="196"/>
      <c r="Q37" s="47"/>
      <c r="R37" s="47"/>
      <c r="S37" s="47"/>
      <c r="T37" s="47"/>
      <c r="U37" s="47"/>
      <c r="V37" s="31"/>
      <c r="W37" s="31"/>
      <c r="AM37" s="28"/>
      <c r="AN37" s="28"/>
      <c r="AO37" s="28"/>
      <c r="AP37" s="15">
        <v>1200</v>
      </c>
      <c r="AQ37" s="47" t="s">
        <v>3030</v>
      </c>
      <c r="AR37" t="s">
        <v>3572</v>
      </c>
      <c r="AS37" t="s">
        <v>3572</v>
      </c>
      <c r="AT37" t="s">
        <v>3572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P37" s="47"/>
      <c r="BQ37" s="7"/>
      <c r="BR37" s="28"/>
      <c r="BS37" s="28"/>
      <c r="BT37" s="103"/>
      <c r="BU37" s="7" t="s">
        <v>8053</v>
      </c>
      <c r="BV37" s="7"/>
      <c r="BW37" s="7"/>
      <c r="BX37" s="7"/>
      <c r="BY37" s="7"/>
      <c r="BZ37" t="s">
        <v>4247</v>
      </c>
    </row>
    <row r="38" spans="1:78" x14ac:dyDescent="0.25">
      <c r="A38" s="59">
        <v>775</v>
      </c>
      <c r="B38" s="47" t="s">
        <v>8102</v>
      </c>
      <c r="C38" s="7" t="s">
        <v>8100</v>
      </c>
      <c r="D38" s="7" t="s">
        <v>8101</v>
      </c>
      <c r="E38" s="47"/>
      <c r="F38" s="47"/>
      <c r="G38" s="53" t="s">
        <v>8103</v>
      </c>
      <c r="H38" s="53" t="s">
        <v>8104</v>
      </c>
      <c r="I38" s="53" t="s">
        <v>8105</v>
      </c>
      <c r="J38" s="28"/>
      <c r="K38" s="28"/>
      <c r="L38" s="113"/>
      <c r="M38" s="113"/>
      <c r="N38" s="113"/>
      <c r="O38" s="113"/>
      <c r="P38" s="228"/>
      <c r="Q38" s="113"/>
      <c r="R38" s="113"/>
      <c r="S38" s="47"/>
      <c r="T38" s="47"/>
      <c r="U38" s="47"/>
      <c r="V38" s="31"/>
      <c r="W38" s="31"/>
      <c r="AQ38" s="355"/>
      <c r="BC38" s="31"/>
      <c r="BD38" s="24"/>
      <c r="BE38" s="24"/>
      <c r="BF38" s="24"/>
      <c r="BG38" s="24"/>
      <c r="BH38" s="24"/>
      <c r="BI38" s="24"/>
      <c r="BJ38" s="24"/>
      <c r="BK38" s="24"/>
      <c r="BL38" s="24"/>
      <c r="BM38" s="31"/>
      <c r="BN38" s="24"/>
      <c r="BP38" s="47">
        <f t="shared" ref="BP38:BP49" si="1">+AP38*(COUNTBLANK(AQ38:BO38)-1)</f>
        <v>0</v>
      </c>
      <c r="BQ38" s="7"/>
      <c r="BR38" s="28" t="s">
        <v>8106</v>
      </c>
      <c r="BS38" s="28"/>
      <c r="BT38" s="103"/>
      <c r="BU38" s="7" t="s">
        <v>8107</v>
      </c>
      <c r="BV38" s="7" t="s">
        <v>8108</v>
      </c>
      <c r="BW38" s="103" t="s">
        <v>8109</v>
      </c>
      <c r="BX38" s="103" t="s">
        <v>8109</v>
      </c>
      <c r="BY38" s="103" t="s">
        <v>8383</v>
      </c>
    </row>
    <row r="39" spans="1:78" s="275" customFormat="1" x14ac:dyDescent="0.25">
      <c r="A39" s="59">
        <v>778</v>
      </c>
      <c r="B39" s="47" t="s">
        <v>8374</v>
      </c>
      <c r="C39" s="7" t="s">
        <v>8372</v>
      </c>
      <c r="D39" s="7" t="s">
        <v>8373</v>
      </c>
      <c r="E39" s="47"/>
      <c r="F39" s="47"/>
      <c r="G39" s="53" t="s">
        <v>8375</v>
      </c>
      <c r="H39" s="53" t="s">
        <v>8376</v>
      </c>
      <c r="I39" s="53"/>
      <c r="J39" s="28"/>
      <c r="K39" s="28"/>
      <c r="L39" s="113"/>
      <c r="M39" s="113"/>
      <c r="N39" s="113"/>
      <c r="O39" s="113"/>
      <c r="P39" s="228"/>
      <c r="Q39" s="113"/>
      <c r="R39" s="113"/>
      <c r="S39" s="47"/>
      <c r="T39" s="47"/>
      <c r="U39" s="47"/>
      <c r="V39" s="31"/>
      <c r="W39" s="31"/>
      <c r="AQ39" s="355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P39" s="47"/>
      <c r="BQ39" s="7"/>
      <c r="BR39" s="103" t="s">
        <v>8377</v>
      </c>
      <c r="BS39" s="103"/>
      <c r="BT39" s="103"/>
      <c r="BU39" s="7">
        <v>0</v>
      </c>
      <c r="BV39" s="7">
        <v>0</v>
      </c>
      <c r="BW39" s="7">
        <v>0</v>
      </c>
      <c r="BX39" s="7">
        <v>0</v>
      </c>
      <c r="BY39" s="7" t="s">
        <v>8378</v>
      </c>
    </row>
    <row r="40" spans="1:78" s="275" customFormat="1" x14ac:dyDescent="0.25">
      <c r="A40" s="59"/>
      <c r="B40" s="47"/>
      <c r="C40" s="7"/>
      <c r="D40" s="7"/>
      <c r="E40" s="47"/>
      <c r="F40" s="47"/>
      <c r="G40" s="53"/>
      <c r="H40" s="53"/>
      <c r="I40" s="53"/>
      <c r="J40" s="28"/>
      <c r="K40" s="28"/>
      <c r="L40" s="113"/>
      <c r="M40" s="113"/>
      <c r="N40" s="113"/>
      <c r="O40" s="113"/>
      <c r="P40" s="228"/>
      <c r="Q40" s="113"/>
      <c r="R40" s="113"/>
      <c r="S40" s="47"/>
      <c r="T40" s="47"/>
      <c r="U40" s="47"/>
      <c r="V40" s="31"/>
      <c r="W40" s="31"/>
      <c r="AQ40" s="355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P40" s="47"/>
      <c r="BQ40" s="7"/>
      <c r="BR40" s="103"/>
      <c r="BS40" s="103"/>
      <c r="BT40" s="103"/>
      <c r="BU40" s="7"/>
      <c r="BV40" s="7"/>
      <c r="BW40" s="7"/>
      <c r="BX40" s="7"/>
      <c r="BY40" s="7"/>
    </row>
    <row r="41" spans="1:78" s="275" customFormat="1" x14ac:dyDescent="0.25">
      <c r="A41" s="59"/>
      <c r="B41" s="47"/>
      <c r="C41" s="7"/>
      <c r="D41" s="7"/>
      <c r="E41" s="47"/>
      <c r="F41" s="47"/>
      <c r="G41" s="53"/>
      <c r="H41" s="53"/>
      <c r="I41" s="53"/>
      <c r="J41" s="28"/>
      <c r="K41" s="28"/>
      <c r="L41" s="113"/>
      <c r="M41" s="113"/>
      <c r="N41" s="113"/>
      <c r="O41" s="113"/>
      <c r="P41" s="228"/>
      <c r="Q41" s="113"/>
      <c r="R41" s="113"/>
      <c r="S41" s="47"/>
      <c r="T41" s="47"/>
      <c r="U41" s="47"/>
      <c r="V41" s="31"/>
      <c r="W41" s="31"/>
      <c r="AQ41" s="355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P41" s="47"/>
      <c r="BQ41" s="7"/>
      <c r="BR41" s="103"/>
      <c r="BS41" s="103"/>
      <c r="BT41" s="103"/>
      <c r="BU41" s="7"/>
      <c r="BV41" s="7"/>
      <c r="BW41" s="7"/>
      <c r="BX41" s="7"/>
      <c r="BY41" s="7"/>
    </row>
    <row r="42" spans="1:78" x14ac:dyDescent="0.25">
      <c r="A42" s="64" t="s">
        <v>4196</v>
      </c>
      <c r="B42" s="47"/>
      <c r="C42" s="31"/>
      <c r="D42" s="31"/>
      <c r="E42" s="47"/>
      <c r="F42" s="47"/>
      <c r="G42" s="53"/>
      <c r="H42" s="53"/>
      <c r="I42" s="53"/>
      <c r="J42" s="47"/>
      <c r="K42" s="47"/>
      <c r="L42" s="47"/>
      <c r="M42" s="47"/>
      <c r="N42" s="47"/>
      <c r="O42" s="47"/>
      <c r="P42" s="196"/>
      <c r="Q42" s="47"/>
      <c r="R42" s="47"/>
      <c r="S42" s="47"/>
      <c r="T42" s="47"/>
      <c r="U42" s="47"/>
      <c r="V42" s="31"/>
      <c r="W42" s="31"/>
      <c r="AZ42" s="275" t="s">
        <v>990</v>
      </c>
      <c r="BP42" s="47">
        <f t="shared" si="1"/>
        <v>0</v>
      </c>
      <c r="BQ42" s="7"/>
      <c r="BR42" s="7"/>
      <c r="BS42" s="7"/>
      <c r="BT42" s="7"/>
      <c r="BU42" s="7"/>
      <c r="BV42" s="7"/>
      <c r="BW42" s="7"/>
      <c r="BX42" s="7"/>
      <c r="BY42" s="7"/>
    </row>
    <row r="43" spans="1:78" x14ac:dyDescent="0.25">
      <c r="A43" s="48">
        <v>506</v>
      </c>
      <c r="B43" s="217" t="s">
        <v>1968</v>
      </c>
      <c r="C43" s="47"/>
      <c r="D43" s="47"/>
      <c r="E43" s="19" t="s">
        <v>1</v>
      </c>
      <c r="F43" s="19" t="s">
        <v>1650</v>
      </c>
      <c r="G43" s="45" t="s">
        <v>1969</v>
      </c>
      <c r="H43" s="45" t="s">
        <v>1970</v>
      </c>
      <c r="I43" s="45" t="s">
        <v>2161</v>
      </c>
      <c r="J43" s="28">
        <v>1500</v>
      </c>
      <c r="K43" s="28">
        <v>1100</v>
      </c>
      <c r="L43" s="113"/>
      <c r="M43" s="113"/>
      <c r="N43" s="113"/>
      <c r="O43" s="113"/>
      <c r="P43" s="228"/>
      <c r="Q43" s="113"/>
      <c r="R43" s="47">
        <v>1100</v>
      </c>
      <c r="S43" s="47">
        <v>1100</v>
      </c>
      <c r="T43" s="47">
        <v>1100</v>
      </c>
      <c r="U43" s="47">
        <v>1100</v>
      </c>
      <c r="V43" s="31">
        <v>1100</v>
      </c>
      <c r="W43" s="31">
        <v>1100</v>
      </c>
      <c r="X43" s="272"/>
      <c r="Y43" s="273">
        <v>1200</v>
      </c>
      <c r="Z43" s="151">
        <v>1200</v>
      </c>
      <c r="AA43" s="151">
        <v>1200</v>
      </c>
      <c r="AB43" s="151">
        <v>1200</v>
      </c>
      <c r="AC43" s="151">
        <v>1200</v>
      </c>
      <c r="AD43" s="151">
        <v>1200</v>
      </c>
      <c r="AE43" s="151">
        <v>1200</v>
      </c>
      <c r="AF43" s="151">
        <v>1200</v>
      </c>
      <c r="AG43">
        <v>1200</v>
      </c>
      <c r="AH43">
        <v>1200</v>
      </c>
      <c r="AI43">
        <v>1200</v>
      </c>
      <c r="AJ43">
        <v>1200</v>
      </c>
      <c r="AK43">
        <v>1200</v>
      </c>
      <c r="AL43">
        <v>0</v>
      </c>
      <c r="AM43" s="28"/>
      <c r="AN43" s="34"/>
      <c r="AO43" s="34"/>
      <c r="AP43" s="412">
        <v>0</v>
      </c>
      <c r="AZ43" s="275" t="s">
        <v>990</v>
      </c>
      <c r="BO43" t="s">
        <v>990</v>
      </c>
      <c r="BP43" s="47">
        <f t="shared" si="1"/>
        <v>0</v>
      </c>
      <c r="BQ43" s="7"/>
      <c r="BR43" s="7"/>
      <c r="BS43" s="7"/>
      <c r="BT43" s="7"/>
      <c r="BU43" s="7"/>
      <c r="BV43" s="7"/>
      <c r="BW43" s="7"/>
      <c r="BX43" s="7"/>
      <c r="BY43" s="7"/>
    </row>
    <row r="44" spans="1:78" x14ac:dyDescent="0.25">
      <c r="A44" s="274">
        <v>513</v>
      </c>
      <c r="B44" s="19" t="s">
        <v>2006</v>
      </c>
      <c r="C44" s="19" t="s">
        <v>1966</v>
      </c>
      <c r="D44" s="5" t="s">
        <v>1967</v>
      </c>
      <c r="E44" s="229" t="s">
        <v>125</v>
      </c>
      <c r="F44" s="47" t="s">
        <v>2002</v>
      </c>
      <c r="G44" s="53" t="s">
        <v>2007</v>
      </c>
      <c r="H44" s="53" t="s">
        <v>2004</v>
      </c>
      <c r="I44" s="53"/>
      <c r="J44" s="28">
        <v>1500</v>
      </c>
      <c r="K44" s="28"/>
      <c r="L44" s="47"/>
      <c r="M44" s="47"/>
      <c r="N44" s="47"/>
      <c r="O44" s="47"/>
      <c r="P44" s="196"/>
      <c r="Q44" s="47"/>
      <c r="R44" s="47"/>
      <c r="S44" s="47"/>
      <c r="T44" s="47"/>
      <c r="U44" s="47"/>
      <c r="V44" s="31"/>
      <c r="W44" s="31"/>
      <c r="X44" s="272"/>
      <c r="Y44" s="273"/>
      <c r="AM44" s="28"/>
      <c r="AN44" s="34"/>
      <c r="AO44" s="34"/>
      <c r="AP44" s="412">
        <v>0</v>
      </c>
      <c r="AZ44" s="275" t="s">
        <v>990</v>
      </c>
      <c r="BP44" s="47">
        <f t="shared" si="1"/>
        <v>0</v>
      </c>
      <c r="BQ44" s="7"/>
      <c r="BR44" s="7"/>
      <c r="BS44" s="7"/>
      <c r="BT44" s="7"/>
      <c r="BU44" s="7"/>
      <c r="BV44" s="7"/>
      <c r="BW44" s="7"/>
      <c r="BX44" s="7"/>
      <c r="BY44" s="7"/>
    </row>
    <row r="45" spans="1:78" x14ac:dyDescent="0.25">
      <c r="A45" s="59">
        <v>449</v>
      </c>
      <c r="B45" s="19" t="s">
        <v>1608</v>
      </c>
      <c r="C45" s="19" t="s">
        <v>2005</v>
      </c>
      <c r="D45" s="5" t="s">
        <v>2000</v>
      </c>
      <c r="E45" s="19" t="s">
        <v>1260</v>
      </c>
      <c r="F45" s="47"/>
      <c r="G45" s="53"/>
      <c r="H45" s="53"/>
      <c r="I45" s="53"/>
      <c r="J45" s="28"/>
      <c r="K45" s="28"/>
      <c r="L45" s="47"/>
      <c r="M45" s="47"/>
      <c r="N45" s="47"/>
      <c r="O45" s="47"/>
      <c r="P45" s="196"/>
      <c r="Q45" s="47"/>
      <c r="R45" s="47"/>
      <c r="S45" s="47"/>
      <c r="T45" s="47"/>
      <c r="U45" s="47"/>
      <c r="V45" s="31"/>
      <c r="W45" s="31"/>
      <c r="X45" s="28"/>
      <c r="Y45" s="34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M45" s="28"/>
      <c r="AN45" s="34"/>
      <c r="AO45" s="34"/>
      <c r="AP45" s="412">
        <v>0</v>
      </c>
      <c r="AZ45" s="275" t="s">
        <v>990</v>
      </c>
      <c r="BP45" s="47">
        <f t="shared" si="1"/>
        <v>0</v>
      </c>
      <c r="BQ45" s="7"/>
      <c r="BR45" s="7"/>
      <c r="BS45" s="7"/>
      <c r="BT45" s="7"/>
      <c r="BU45" s="7"/>
      <c r="BV45" s="7"/>
      <c r="BW45" s="7"/>
      <c r="BX45" s="7"/>
      <c r="BY45" s="7"/>
    </row>
    <row r="46" spans="1:78" x14ac:dyDescent="0.25">
      <c r="A46" s="48">
        <v>460</v>
      </c>
      <c r="B46" s="19" t="s">
        <v>1654</v>
      </c>
      <c r="C46" s="19" t="s">
        <v>1606</v>
      </c>
      <c r="D46" s="19" t="s">
        <v>1607</v>
      </c>
      <c r="E46" s="19" t="s">
        <v>1</v>
      </c>
      <c r="F46" s="19" t="s">
        <v>1650</v>
      </c>
      <c r="G46" s="56" t="s">
        <v>1651</v>
      </c>
      <c r="H46" s="19" t="s">
        <v>1703</v>
      </c>
      <c r="I46" s="19" t="s">
        <v>1704</v>
      </c>
      <c r="J46" s="28">
        <v>2500</v>
      </c>
      <c r="K46" s="28"/>
      <c r="L46" s="47"/>
      <c r="M46" s="47"/>
      <c r="N46" s="47"/>
      <c r="O46" s="47"/>
      <c r="P46" s="196"/>
      <c r="Q46" s="47"/>
      <c r="R46" s="47"/>
      <c r="S46" s="47"/>
      <c r="T46" s="47"/>
      <c r="U46" s="47"/>
      <c r="V46" s="31"/>
      <c r="W46" s="31"/>
      <c r="X46" s="272"/>
      <c r="Y46" s="273"/>
      <c r="AL46" s="275"/>
      <c r="AM46" s="28"/>
      <c r="AN46" s="34"/>
      <c r="AO46" s="34"/>
      <c r="AP46" s="412"/>
      <c r="BP46" s="47">
        <f t="shared" si="1"/>
        <v>0</v>
      </c>
      <c r="BQ46" s="7"/>
      <c r="BR46" s="7"/>
      <c r="BS46" s="7"/>
      <c r="BT46" s="7"/>
      <c r="BU46" s="7"/>
      <c r="BV46" s="7"/>
      <c r="BW46" s="7"/>
      <c r="BX46" s="7"/>
      <c r="BY46" s="7"/>
    </row>
    <row r="47" spans="1:78" x14ac:dyDescent="0.25">
      <c r="A47" s="249">
        <v>462</v>
      </c>
      <c r="B47" s="250" t="s">
        <v>1697</v>
      </c>
      <c r="C47" s="19" t="s">
        <v>1652</v>
      </c>
      <c r="D47" s="19" t="s">
        <v>1653</v>
      </c>
      <c r="E47" s="250" t="s">
        <v>1</v>
      </c>
      <c r="F47" s="250" t="s">
        <v>1650</v>
      </c>
      <c r="G47" s="251" t="s">
        <v>1700</v>
      </c>
      <c r="H47" s="251" t="s">
        <v>1701</v>
      </c>
      <c r="I47" s="251" t="s">
        <v>1702</v>
      </c>
      <c r="J47" s="28">
        <v>2000</v>
      </c>
      <c r="K47" s="28">
        <v>1100</v>
      </c>
      <c r="L47" s="47">
        <v>1100</v>
      </c>
      <c r="M47" s="47">
        <v>1100</v>
      </c>
      <c r="N47" s="47">
        <v>0</v>
      </c>
      <c r="O47" s="47">
        <v>1100</v>
      </c>
      <c r="P47" s="196">
        <v>1100</v>
      </c>
      <c r="Q47" s="47">
        <v>1100</v>
      </c>
      <c r="R47" s="47">
        <v>1100</v>
      </c>
      <c r="S47" s="47"/>
      <c r="T47" s="47"/>
      <c r="U47" s="47"/>
      <c r="V47" s="31"/>
      <c r="W47" s="31"/>
      <c r="X47" s="272"/>
      <c r="Y47" s="273"/>
      <c r="AL47" s="275"/>
      <c r="AM47" s="28"/>
      <c r="AN47" s="34"/>
      <c r="AO47" s="34"/>
      <c r="AP47" s="412"/>
      <c r="BP47" s="47">
        <f t="shared" si="1"/>
        <v>0</v>
      </c>
      <c r="BQ47" s="7"/>
      <c r="BR47" s="7"/>
      <c r="BS47" s="7"/>
      <c r="BT47" s="7"/>
      <c r="BU47" s="7"/>
      <c r="BV47" s="7"/>
      <c r="BW47" s="7"/>
      <c r="BX47" s="7"/>
      <c r="BY47" s="7"/>
    </row>
    <row r="48" spans="1:78" x14ac:dyDescent="0.25">
      <c r="A48" s="48">
        <v>464</v>
      </c>
      <c r="B48" s="19" t="s">
        <v>1784</v>
      </c>
      <c r="C48" s="250" t="s">
        <v>1698</v>
      </c>
      <c r="D48" s="250" t="s">
        <v>1699</v>
      </c>
      <c r="E48" s="19" t="s">
        <v>1</v>
      </c>
      <c r="F48" s="19" t="s">
        <v>1650</v>
      </c>
      <c r="G48" s="56"/>
      <c r="H48" s="56"/>
      <c r="I48" s="5" t="s">
        <v>1785</v>
      </c>
      <c r="J48" s="28"/>
      <c r="K48" s="28"/>
      <c r="L48" s="47"/>
      <c r="M48" s="47"/>
      <c r="N48" s="193"/>
      <c r="O48" s="47"/>
      <c r="P48" s="196"/>
      <c r="Q48" s="47"/>
      <c r="R48" s="47"/>
      <c r="S48" s="47"/>
      <c r="T48" s="47"/>
      <c r="U48" s="47"/>
      <c r="V48" s="31"/>
      <c r="W48" s="31"/>
      <c r="X48" s="272"/>
      <c r="Y48" s="273"/>
      <c r="AL48" s="275"/>
      <c r="AM48" s="28"/>
      <c r="AN48" s="34"/>
      <c r="AO48" s="34"/>
      <c r="AP48" s="412"/>
      <c r="BP48" s="47">
        <f t="shared" si="1"/>
        <v>0</v>
      </c>
      <c r="BQ48" s="7"/>
      <c r="BR48" s="7"/>
      <c r="BS48" s="7"/>
      <c r="BT48" s="7"/>
      <c r="BU48" s="7"/>
      <c r="BV48" s="7"/>
      <c r="BW48" s="7"/>
      <c r="BX48" s="7"/>
      <c r="BY48" s="7"/>
    </row>
    <row r="49" spans="1:78" x14ac:dyDescent="0.25">
      <c r="A49" s="121">
        <v>559</v>
      </c>
      <c r="B49" s="122" t="s">
        <v>2193</v>
      </c>
      <c r="C49" s="5" t="s">
        <v>1782</v>
      </c>
      <c r="D49" s="201" t="s">
        <v>1783</v>
      </c>
      <c r="E49" s="122" t="s">
        <v>125</v>
      </c>
      <c r="F49" s="122" t="s">
        <v>2002</v>
      </c>
      <c r="G49" s="347" t="s">
        <v>2191</v>
      </c>
      <c r="H49" s="347" t="s">
        <v>2192</v>
      </c>
      <c r="I49" s="347"/>
      <c r="J49" s="122"/>
      <c r="K49" s="122"/>
      <c r="L49" s="122"/>
      <c r="M49" s="122"/>
      <c r="N49" s="122"/>
      <c r="O49" s="122"/>
      <c r="P49" s="265"/>
      <c r="Q49" s="122"/>
      <c r="R49" s="122"/>
      <c r="S49" s="122"/>
      <c r="T49" s="122"/>
      <c r="U49" s="122"/>
      <c r="V49" s="122"/>
      <c r="W49" s="122"/>
      <c r="X49" s="122">
        <v>3000</v>
      </c>
      <c r="Y49" s="122">
        <v>1200</v>
      </c>
      <c r="Z49" s="124"/>
      <c r="AA49" s="124"/>
      <c r="AB49" s="124">
        <v>1200</v>
      </c>
      <c r="AC49" s="124">
        <v>1200</v>
      </c>
      <c r="AD49" s="124">
        <v>1200</v>
      </c>
      <c r="AE49" s="124">
        <v>1200</v>
      </c>
      <c r="AF49" s="124">
        <v>1200</v>
      </c>
      <c r="AG49" s="124">
        <v>1200</v>
      </c>
      <c r="AH49" s="124">
        <v>1200</v>
      </c>
      <c r="AI49" s="124">
        <v>1200</v>
      </c>
      <c r="AJ49" s="124">
        <v>1200</v>
      </c>
      <c r="AK49" s="124">
        <v>1200</v>
      </c>
      <c r="AL49" s="124" t="s">
        <v>2512</v>
      </c>
      <c r="AM49" s="624" t="s">
        <v>2513</v>
      </c>
      <c r="AN49" s="625"/>
      <c r="AO49" s="625"/>
      <c r="AP49" s="625"/>
      <c r="AQ49" s="626"/>
      <c r="BP49" s="47">
        <f t="shared" si="1"/>
        <v>0</v>
      </c>
      <c r="BQ49" s="7"/>
      <c r="BR49" s="7"/>
      <c r="BS49" s="7"/>
      <c r="BT49" s="7"/>
      <c r="BU49" s="7"/>
      <c r="BV49" s="7"/>
      <c r="BW49" s="7"/>
      <c r="BX49" s="7"/>
      <c r="BY49" s="7"/>
    </row>
    <row r="50" spans="1:78" x14ac:dyDescent="0.25">
      <c r="A50" s="59">
        <v>635</v>
      </c>
      <c r="B50" s="47" t="s">
        <v>2672</v>
      </c>
      <c r="C50" s="122" t="s">
        <v>2189</v>
      </c>
      <c r="D50" s="122" t="s">
        <v>2190</v>
      </c>
      <c r="E50" s="47" t="s">
        <v>110</v>
      </c>
      <c r="F50" s="47" t="s">
        <v>2379</v>
      </c>
      <c r="G50" s="53" t="s">
        <v>2669</v>
      </c>
      <c r="H50" s="275" t="s">
        <v>2670</v>
      </c>
      <c r="I50" s="275" t="s">
        <v>2671</v>
      </c>
      <c r="J50" s="28"/>
      <c r="K50" s="28"/>
      <c r="L50" s="113"/>
      <c r="M50" s="113"/>
      <c r="N50" s="113"/>
      <c r="O50" s="47"/>
      <c r="P50" s="196"/>
      <c r="Q50" s="47"/>
      <c r="R50" s="47"/>
      <c r="S50" s="47"/>
      <c r="T50" s="47"/>
      <c r="U50" s="47"/>
      <c r="V50" s="31"/>
      <c r="W50" s="31"/>
      <c r="AM50" s="28" t="s">
        <v>2684</v>
      </c>
      <c r="AN50" s="28"/>
      <c r="AO50" s="28"/>
      <c r="AP50" s="15">
        <v>1400</v>
      </c>
      <c r="AQ50" s="47" t="s">
        <v>2685</v>
      </c>
      <c r="AR50" t="s">
        <v>2922</v>
      </c>
      <c r="AS50" t="s">
        <v>3355</v>
      </c>
      <c r="AT50" t="s">
        <v>3355</v>
      </c>
      <c r="AU50" s="7" t="s">
        <v>3760</v>
      </c>
      <c r="AV50" s="7" t="s">
        <v>3916</v>
      </c>
      <c r="AW50" s="7" t="s">
        <v>4065</v>
      </c>
      <c r="AX50" s="5">
        <v>0</v>
      </c>
      <c r="AY50" s="5">
        <v>0</v>
      </c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P50" s="47">
        <v>0</v>
      </c>
      <c r="BQ50" s="7"/>
      <c r="BR50" s="7"/>
      <c r="BS50" s="7"/>
      <c r="BT50" s="7"/>
      <c r="BU50" s="7"/>
      <c r="BV50" s="7"/>
      <c r="BW50" s="7"/>
      <c r="BX50" s="7"/>
      <c r="BY50" s="7"/>
    </row>
    <row r="51" spans="1:78" x14ac:dyDescent="0.25">
      <c r="A51" s="31"/>
      <c r="B51" s="31"/>
      <c r="C51" s="31" t="s">
        <v>1391</v>
      </c>
      <c r="D51" s="31" t="s">
        <v>1948</v>
      </c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BP51" s="47">
        <f t="shared" ref="BP51:BP57" si="2">+AP51*(COUNTBLANK(AQ51:BO51)-1)</f>
        <v>0</v>
      </c>
      <c r="BQ51" s="7"/>
      <c r="BR51" s="7"/>
      <c r="BS51" s="7"/>
      <c r="BT51" s="7"/>
      <c r="BU51" s="7"/>
      <c r="BV51" s="7"/>
      <c r="BW51" s="7"/>
      <c r="BX51" s="7"/>
      <c r="BY51" s="7"/>
    </row>
    <row r="52" spans="1:78" s="275" customFormat="1" x14ac:dyDescent="0.25">
      <c r="A52" s="177">
        <v>552</v>
      </c>
      <c r="B52" s="137" t="s">
        <v>2172</v>
      </c>
      <c r="C52" s="31" t="s">
        <v>2146</v>
      </c>
      <c r="D52" s="31" t="s">
        <v>2147</v>
      </c>
      <c r="E52" s="47" t="s">
        <v>1</v>
      </c>
      <c r="F52" s="47" t="s">
        <v>2002</v>
      </c>
      <c r="G52" s="53" t="s">
        <v>2148</v>
      </c>
      <c r="H52" s="31" t="s">
        <v>2149</v>
      </c>
      <c r="I52" s="53"/>
      <c r="J52" s="28">
        <v>3000</v>
      </c>
      <c r="K52" s="28">
        <v>1200</v>
      </c>
      <c r="L52" s="113"/>
      <c r="M52" s="47">
        <v>1200</v>
      </c>
      <c r="N52" s="47">
        <v>1200</v>
      </c>
      <c r="O52" s="47">
        <v>1200</v>
      </c>
      <c r="P52" s="196">
        <v>1200</v>
      </c>
      <c r="Q52" s="47">
        <v>1200</v>
      </c>
      <c r="R52" s="47">
        <v>1200</v>
      </c>
      <c r="S52" s="229">
        <v>1200</v>
      </c>
      <c r="T52" s="229">
        <v>1200</v>
      </c>
      <c r="U52" s="229">
        <v>1200</v>
      </c>
      <c r="V52" s="229">
        <v>1200</v>
      </c>
      <c r="W52" s="229">
        <v>1200</v>
      </c>
      <c r="Y52" s="19"/>
      <c r="Z52" s="28"/>
      <c r="AM52" s="356" t="s">
        <v>2758</v>
      </c>
      <c r="AN52" s="28"/>
      <c r="AO52" s="28"/>
      <c r="AP52" s="15">
        <v>1400</v>
      </c>
      <c r="AQ52" s="31" t="s">
        <v>3631</v>
      </c>
      <c r="AR52" s="31" t="s">
        <v>3631</v>
      </c>
      <c r="AS52" s="31" t="s">
        <v>3631</v>
      </c>
      <c r="AT52" s="31" t="s">
        <v>3631</v>
      </c>
      <c r="BP52" s="47">
        <f t="shared" si="2"/>
        <v>28000</v>
      </c>
      <c r="BQ52" s="47"/>
      <c r="BR52" s="28"/>
      <c r="BS52" s="28"/>
      <c r="BT52" s="28"/>
      <c r="BU52" s="47"/>
      <c r="BV52" s="7"/>
      <c r="BW52" s="7"/>
      <c r="BX52" s="7"/>
      <c r="BY52" s="7"/>
      <c r="BZ52" s="275" t="s">
        <v>4246</v>
      </c>
    </row>
    <row r="53" spans="1:78" x14ac:dyDescent="0.25">
      <c r="A53" s="59">
        <v>483</v>
      </c>
      <c r="B53" s="47" t="s">
        <v>1839</v>
      </c>
      <c r="C53" s="31" t="s">
        <v>1837</v>
      </c>
      <c r="D53" s="31" t="s">
        <v>1838</v>
      </c>
      <c r="E53" s="47" t="s">
        <v>1</v>
      </c>
      <c r="F53" s="47" t="s">
        <v>1650</v>
      </c>
      <c r="G53" s="53"/>
      <c r="H53" s="53"/>
      <c r="I53" s="53"/>
      <c r="J53" s="28">
        <v>2500</v>
      </c>
      <c r="K53" s="28"/>
      <c r="L53" s="113"/>
      <c r="M53" s="113"/>
      <c r="N53" s="113"/>
      <c r="O53" s="47">
        <v>1100</v>
      </c>
      <c r="P53" s="196">
        <v>1100</v>
      </c>
      <c r="Q53" s="47">
        <v>1100</v>
      </c>
      <c r="R53" s="47">
        <v>1100</v>
      </c>
      <c r="S53" s="47">
        <v>1100</v>
      </c>
      <c r="T53" s="47">
        <v>1100</v>
      </c>
      <c r="U53" s="47">
        <v>1100</v>
      </c>
      <c r="V53" s="31">
        <v>1100</v>
      </c>
      <c r="W53" s="31">
        <v>1100</v>
      </c>
      <c r="X53" s="272"/>
      <c r="Y53" s="117" t="s">
        <v>4216</v>
      </c>
      <c r="Z53" s="185"/>
      <c r="AA53" s="185"/>
      <c r="AB53" s="185"/>
      <c r="AC53" s="185"/>
      <c r="AD53" s="185"/>
      <c r="AE53" s="185"/>
      <c r="AF53" s="185"/>
      <c r="AG53" s="185"/>
      <c r="AH53" s="185"/>
      <c r="AI53" s="185"/>
      <c r="AJ53" s="185"/>
      <c r="AL53" s="275">
        <v>0</v>
      </c>
      <c r="AM53" s="28"/>
      <c r="AN53" s="34"/>
      <c r="AO53" s="34"/>
      <c r="AP53" s="117"/>
      <c r="BP53" s="47">
        <f t="shared" si="2"/>
        <v>0</v>
      </c>
      <c r="BQ53" s="47"/>
      <c r="BR53" s="28"/>
      <c r="BS53" s="28"/>
      <c r="BT53" s="28"/>
      <c r="BU53" s="47"/>
      <c r="BV53" s="7"/>
      <c r="BW53" s="7"/>
      <c r="BX53" s="7"/>
      <c r="BY53" s="7"/>
    </row>
    <row r="54" spans="1:78" x14ac:dyDescent="0.25">
      <c r="A54" s="59">
        <v>563</v>
      </c>
      <c r="B54" s="47" t="s">
        <v>2211</v>
      </c>
      <c r="C54" s="31" t="s">
        <v>2208</v>
      </c>
      <c r="D54" s="31" t="s">
        <v>2209</v>
      </c>
      <c r="E54" s="47" t="s">
        <v>125</v>
      </c>
      <c r="F54" s="47" t="s">
        <v>2002</v>
      </c>
      <c r="G54" s="53" t="s">
        <v>2210</v>
      </c>
      <c r="H54" s="275" t="s">
        <v>2212</v>
      </c>
      <c r="I54" s="275" t="s">
        <v>2213</v>
      </c>
      <c r="J54" s="28"/>
      <c r="K54" s="28"/>
      <c r="L54" s="113"/>
      <c r="M54" s="113"/>
      <c r="N54" s="113"/>
      <c r="O54" s="113"/>
      <c r="P54" s="228"/>
      <c r="Q54" s="113"/>
      <c r="R54" s="113"/>
      <c r="S54" s="113"/>
      <c r="T54" s="113"/>
      <c r="U54" s="113"/>
      <c r="V54" s="113"/>
      <c r="W54" s="113"/>
      <c r="X54" s="28">
        <v>3500</v>
      </c>
      <c r="Y54" s="28">
        <v>1200</v>
      </c>
      <c r="Z54" s="22"/>
      <c r="AA54" s="22"/>
      <c r="AB54">
        <v>1200</v>
      </c>
      <c r="AC54">
        <v>1200</v>
      </c>
      <c r="AD54">
        <v>1200</v>
      </c>
      <c r="AE54">
        <v>1200</v>
      </c>
      <c r="AF54">
        <v>1200</v>
      </c>
      <c r="AG54">
        <v>1200</v>
      </c>
      <c r="AH54">
        <v>1200</v>
      </c>
      <c r="AI54">
        <v>1200</v>
      </c>
      <c r="AJ54">
        <v>1200</v>
      </c>
      <c r="AK54">
        <v>1200</v>
      </c>
      <c r="AM54" s="28"/>
      <c r="AN54" s="34" t="s">
        <v>4451</v>
      </c>
      <c r="AO54" s="34"/>
      <c r="AP54" s="412">
        <v>1400</v>
      </c>
      <c r="AQ54" s="47" t="s">
        <v>2588</v>
      </c>
      <c r="AR54" t="s">
        <v>2797</v>
      </c>
      <c r="AS54" t="s">
        <v>3115</v>
      </c>
      <c r="AT54" t="s">
        <v>3245</v>
      </c>
      <c r="AU54" s="275" t="s">
        <v>3245</v>
      </c>
      <c r="AV54" s="7" t="s">
        <v>3506</v>
      </c>
      <c r="AW54" s="7" t="s">
        <v>3660</v>
      </c>
      <c r="AX54" s="7" t="s">
        <v>3866</v>
      </c>
      <c r="AY54" s="7" t="s">
        <v>4181</v>
      </c>
      <c r="AZ54" s="7" t="s">
        <v>4451</v>
      </c>
      <c r="BA54" s="7" t="s">
        <v>4686</v>
      </c>
      <c r="BB54" s="7" t="s">
        <v>4969</v>
      </c>
      <c r="BC54" s="520"/>
      <c r="BD54" s="520"/>
      <c r="BE54" s="521"/>
      <c r="BF54" s="521"/>
      <c r="BG54" s="521"/>
      <c r="BH54" s="521"/>
      <c r="BI54" s="521"/>
      <c r="BJ54" s="521"/>
      <c r="BK54" s="521"/>
      <c r="BL54" s="521"/>
      <c r="BM54" s="521"/>
      <c r="BN54" s="521"/>
      <c r="BP54" s="47">
        <f t="shared" si="2"/>
        <v>16800</v>
      </c>
      <c r="BQ54" s="47"/>
      <c r="BR54" s="28"/>
      <c r="BS54" s="28"/>
      <c r="BT54" s="28"/>
      <c r="BU54" s="47"/>
      <c r="BV54" s="7"/>
      <c r="BW54" s="7"/>
      <c r="BX54" s="7"/>
      <c r="BY54" s="7"/>
    </row>
    <row r="55" spans="1:78" x14ac:dyDescent="0.25">
      <c r="A55" s="1">
        <f>+A54+1</f>
        <v>564</v>
      </c>
      <c r="B55" s="275" t="s">
        <v>7810</v>
      </c>
      <c r="C55" s="7" t="s">
        <v>7809</v>
      </c>
      <c r="D55" s="7" t="s">
        <v>7808</v>
      </c>
      <c r="E55" s="31"/>
      <c r="F55" s="31"/>
      <c r="G55" s="41" t="s">
        <v>2210</v>
      </c>
      <c r="H55" s="275" t="s">
        <v>7811</v>
      </c>
      <c r="I55" s="275" t="s">
        <v>7812</v>
      </c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BP55" s="47">
        <f t="shared" si="2"/>
        <v>0</v>
      </c>
      <c r="BQ55" s="7"/>
      <c r="BR55" s="7" t="s">
        <v>7814</v>
      </c>
      <c r="BS55" s="7" t="s">
        <v>7815</v>
      </c>
      <c r="BT55" s="7"/>
      <c r="BU55" s="7" t="s">
        <v>7815</v>
      </c>
      <c r="BV55" s="7"/>
      <c r="BW55" s="7"/>
      <c r="BX55" s="7"/>
      <c r="BY55" s="7"/>
    </row>
    <row r="56" spans="1:78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BP56" s="47">
        <f t="shared" si="2"/>
        <v>0</v>
      </c>
      <c r="BQ56" s="7"/>
      <c r="BR56" s="7"/>
      <c r="BS56" s="7"/>
      <c r="BT56" s="7"/>
      <c r="BU56" s="7"/>
      <c r="BV56" s="7"/>
      <c r="BW56" s="7"/>
      <c r="BX56" s="7"/>
      <c r="BY56" s="7"/>
    </row>
    <row r="57" spans="1:78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BP57" s="47">
        <f t="shared" si="2"/>
        <v>0</v>
      </c>
      <c r="BQ57" s="7"/>
      <c r="BR57" s="7"/>
      <c r="BS57" s="7"/>
      <c r="BT57" s="7"/>
      <c r="BU57" s="7"/>
      <c r="BV57" s="7"/>
      <c r="BW57" s="7"/>
      <c r="BX57" s="7"/>
      <c r="BY57" s="7"/>
    </row>
    <row r="58" spans="1:78" x14ac:dyDescent="0.25">
      <c r="A58" s="59"/>
      <c r="B58" s="47"/>
      <c r="C58" s="31"/>
      <c r="D58" s="31"/>
      <c r="E58" s="47"/>
      <c r="F58" s="47"/>
      <c r="G58" s="53"/>
      <c r="H58" s="53"/>
      <c r="I58" s="53"/>
      <c r="J58" s="47"/>
      <c r="K58" s="47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</row>
    <row r="59" spans="1:78" x14ac:dyDescent="0.25">
      <c r="A59" s="37"/>
      <c r="B59" s="31"/>
      <c r="C59" s="47"/>
      <c r="D59" s="47"/>
      <c r="E59" s="47"/>
      <c r="F59" s="47"/>
      <c r="G59" s="53"/>
      <c r="H59" s="53"/>
      <c r="I59" s="53"/>
      <c r="J59" s="47"/>
      <c r="K59" s="47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BF59" s="275">
        <f>2800+1400</f>
        <v>4200</v>
      </c>
    </row>
    <row r="60" spans="1:78" x14ac:dyDescent="0.25">
      <c r="A60" s="59"/>
      <c r="B60" s="47"/>
      <c r="C60" s="47"/>
      <c r="D60" s="47"/>
      <c r="E60" s="47"/>
      <c r="F60" s="47"/>
      <c r="G60" s="53"/>
      <c r="H60" s="53"/>
      <c r="I60" s="53"/>
      <c r="J60" s="47"/>
      <c r="K60" s="47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</row>
    <row r="61" spans="1:78" x14ac:dyDescent="0.25">
      <c r="A61" s="59"/>
      <c r="B61" s="47"/>
      <c r="C61" s="47"/>
      <c r="D61" s="47"/>
      <c r="E61" s="47"/>
      <c r="F61" s="47"/>
      <c r="G61" s="53"/>
      <c r="H61" s="53"/>
      <c r="I61" s="53"/>
      <c r="J61" s="47"/>
      <c r="K61" s="47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78" x14ac:dyDescent="0.25">
      <c r="A62" s="59"/>
      <c r="B62" s="47"/>
      <c r="C62" s="47"/>
      <c r="D62" s="47"/>
      <c r="E62" s="47"/>
      <c r="F62" s="47"/>
      <c r="G62" s="53"/>
      <c r="H62" s="53"/>
      <c r="I62" s="53"/>
      <c r="J62" s="47"/>
      <c r="K62" s="47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78" x14ac:dyDescent="0.25">
      <c r="A63" s="59"/>
      <c r="B63" s="47"/>
      <c r="C63" s="47"/>
      <c r="D63" s="47"/>
      <c r="E63" s="47"/>
      <c r="F63" s="47"/>
      <c r="G63" s="53"/>
      <c r="H63" s="53"/>
      <c r="I63" s="53"/>
      <c r="J63" s="47"/>
      <c r="K63" s="47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78" x14ac:dyDescent="0.25">
      <c r="A64" s="37"/>
      <c r="B64" s="31"/>
      <c r="C64" s="47"/>
      <c r="D64" s="47"/>
      <c r="E64" s="47"/>
      <c r="F64" s="47"/>
      <c r="G64" s="53"/>
      <c r="H64" s="53"/>
      <c r="I64" s="53"/>
      <c r="J64" s="47"/>
      <c r="K64" s="47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25">
      <c r="A65" s="31"/>
      <c r="B65" s="31"/>
      <c r="C65" s="47"/>
      <c r="D65" s="47"/>
      <c r="E65" s="31"/>
      <c r="F65" s="31"/>
      <c r="G65" s="31"/>
      <c r="H65" s="31"/>
      <c r="I65" s="31"/>
      <c r="J65" s="47"/>
      <c r="K65" s="47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x14ac:dyDescent="0.25">
      <c r="A66" s="31"/>
      <c r="B66" s="31"/>
      <c r="C66" s="47"/>
      <c r="D66" s="47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x14ac:dyDescent="0.2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x14ac:dyDescent="0.25">
      <c r="C70" s="31"/>
      <c r="D70" s="31"/>
    </row>
  </sheetData>
  <mergeCells count="1">
    <mergeCell ref="AM49:AQ49"/>
  </mergeCells>
  <pageMargins left="0.2" right="0.2" top="0.25" bottom="0.25" header="0.05" footer="0.05"/>
  <pageSetup paperSize="9" scale="95" orientation="landscape" horizontalDpi="4294967293" verticalDpi="4294967293" r:id="rId1"/>
  <headerFooter>
    <oddHeader>&amp;L&amp;"Calibri"&amp;10&amp;K000000CLASSIFICATION: C1 - CONTROLLED&amp;1#</oddHeader>
  </headerFooter>
  <customProperties>
    <customPr name="_pios_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T78"/>
  <sheetViews>
    <sheetView topLeftCell="A7" zoomScaleNormal="100" workbookViewId="0">
      <pane xSplit="4" topLeftCell="CH1" activePane="topRight" state="frozen"/>
      <selection pane="topRight" activeCell="CO5" sqref="CO5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3" width="32" customWidth="1"/>
    <col min="4" max="4" width="33.85546875" bestFit="1" customWidth="1"/>
    <col min="5" max="5" width="11.42578125" hidden="1" customWidth="1"/>
    <col min="6" max="6" width="8.5703125" hidden="1" customWidth="1"/>
    <col min="7" max="8" width="13.28515625" customWidth="1"/>
    <col min="9" max="9" width="13.7109375" customWidth="1"/>
    <col min="10" max="10" width="11" customWidth="1"/>
    <col min="11" max="11" width="7.5703125" customWidth="1"/>
    <col min="12" max="15" width="9.140625" customWidth="1"/>
    <col min="16" max="16" width="10.5703125" customWidth="1"/>
    <col min="17" max="23" width="9.140625" customWidth="1"/>
    <col min="24" max="24" width="14.5703125" customWidth="1"/>
    <col min="25" max="25" width="12.85546875" customWidth="1"/>
    <col min="26" max="37" width="9.140625" customWidth="1"/>
    <col min="38" max="38" width="14.5703125" customWidth="1"/>
    <col min="39" max="39" width="12.85546875" customWidth="1"/>
    <col min="40" max="48" width="9.140625" customWidth="1"/>
    <col min="49" max="50" width="9.85546875" customWidth="1"/>
    <col min="51" max="51" width="9.140625" customWidth="1"/>
    <col min="52" max="52" width="9.140625" style="275" customWidth="1"/>
    <col min="53" max="53" width="15.140625" customWidth="1"/>
    <col min="54" max="54" width="12.85546875" customWidth="1"/>
    <col min="55" max="56" width="12.85546875" style="275" customWidth="1"/>
    <col min="57" max="57" width="9.85546875" customWidth="1"/>
    <col min="58" max="65" width="9.140625" customWidth="1"/>
    <col min="66" max="67" width="9.140625" style="275" customWidth="1"/>
    <col min="68" max="68" width="11" style="275" customWidth="1"/>
    <col min="69" max="80" width="9.140625" style="275" customWidth="1"/>
    <col min="81" max="81" width="9.140625" customWidth="1"/>
    <col min="83" max="84" width="9.140625" style="275"/>
    <col min="85" max="86" width="11.42578125" style="275" customWidth="1"/>
    <col min="88" max="88" width="9.140625" style="275"/>
  </cols>
  <sheetData>
    <row r="1" spans="1:98" ht="15.75" thickBot="1" x14ac:dyDescent="0.3">
      <c r="AZ1" s="255" t="s">
        <v>2358</v>
      </c>
      <c r="BC1" s="275">
        <f>SUBTOTAL(9,BC5:BC39)</f>
        <v>8650</v>
      </c>
      <c r="CD1" s="275">
        <f>+SUBTOTAL(9, CD5:CD39)</f>
        <v>11500</v>
      </c>
    </row>
    <row r="2" spans="1:98" ht="45.75" thickBot="1" x14ac:dyDescent="0.3">
      <c r="A2" s="38" t="s">
        <v>416</v>
      </c>
      <c r="B2" s="38" t="s">
        <v>88</v>
      </c>
      <c r="C2" s="38" t="s">
        <v>89</v>
      </c>
      <c r="D2" s="38" t="s">
        <v>90</v>
      </c>
      <c r="E2" s="39" t="s">
        <v>91</v>
      </c>
      <c r="F2" s="38" t="s">
        <v>0</v>
      </c>
      <c r="G2" s="38" t="s">
        <v>671</v>
      </c>
      <c r="H2" s="38" t="s">
        <v>1655</v>
      </c>
      <c r="I2" s="38" t="s">
        <v>1655</v>
      </c>
      <c r="J2" s="29" t="s">
        <v>92</v>
      </c>
      <c r="K2" s="29" t="s">
        <v>99</v>
      </c>
      <c r="L2" s="160" t="s">
        <v>1376</v>
      </c>
      <c r="M2" s="160" t="s">
        <v>1377</v>
      </c>
      <c r="N2" s="160" t="s">
        <v>1378</v>
      </c>
      <c r="O2" s="160" t="s">
        <v>1379</v>
      </c>
      <c r="P2" s="195" t="s">
        <v>1380</v>
      </c>
      <c r="Q2" s="194" t="s">
        <v>1381</v>
      </c>
      <c r="R2" s="187" t="s">
        <v>1382</v>
      </c>
      <c r="S2" s="187" t="s">
        <v>1383</v>
      </c>
      <c r="T2" s="187" t="s">
        <v>1384</v>
      </c>
      <c r="U2" s="81">
        <v>43831</v>
      </c>
      <c r="V2" s="81">
        <v>43862</v>
      </c>
      <c r="W2" s="81">
        <v>43891</v>
      </c>
      <c r="X2" s="167" t="s">
        <v>1670</v>
      </c>
      <c r="Y2" s="167" t="s">
        <v>99</v>
      </c>
      <c r="Z2" s="81">
        <v>43922</v>
      </c>
      <c r="AA2" s="81">
        <v>43952</v>
      </c>
      <c r="AB2" s="81" t="s">
        <v>1793</v>
      </c>
      <c r="AC2" s="81" t="s">
        <v>1794</v>
      </c>
      <c r="AD2" s="81" t="s">
        <v>1795</v>
      </c>
      <c r="AE2" s="241" t="s">
        <v>1888</v>
      </c>
      <c r="AF2" s="241" t="s">
        <v>1927</v>
      </c>
      <c r="AG2" s="241">
        <v>44136</v>
      </c>
      <c r="AH2" s="241" t="s">
        <v>1799</v>
      </c>
      <c r="AI2" s="241" t="s">
        <v>1998</v>
      </c>
      <c r="AJ2" s="241" t="s">
        <v>2010</v>
      </c>
      <c r="AK2" s="241" t="s">
        <v>2011</v>
      </c>
      <c r="AL2" s="167" t="s">
        <v>1670</v>
      </c>
      <c r="AM2" s="167" t="s">
        <v>99</v>
      </c>
      <c r="AN2" s="241" t="s">
        <v>2077</v>
      </c>
      <c r="AO2" s="255">
        <v>44337</v>
      </c>
      <c r="AP2" s="255">
        <v>44368</v>
      </c>
      <c r="AQ2" s="255" t="s">
        <v>2154</v>
      </c>
      <c r="AR2" s="241" t="s">
        <v>2155</v>
      </c>
      <c r="AS2" s="241" t="s">
        <v>2188</v>
      </c>
      <c r="AT2" s="241" t="s">
        <v>2157</v>
      </c>
      <c r="AU2" s="241" t="s">
        <v>2158</v>
      </c>
      <c r="AV2" s="241" t="s">
        <v>2159</v>
      </c>
      <c r="AW2" s="241" t="s">
        <v>2160</v>
      </c>
      <c r="AX2" s="241" t="s">
        <v>2255</v>
      </c>
      <c r="AY2" s="302" t="s">
        <v>2256</v>
      </c>
      <c r="AZ2" s="330">
        <f>+SUM(AZ5:AZ70)</f>
        <v>8400</v>
      </c>
      <c r="BA2" s="303" t="s">
        <v>92</v>
      </c>
      <c r="BB2" s="303" t="s">
        <v>99</v>
      </c>
      <c r="BC2" s="198" t="s">
        <v>4195</v>
      </c>
      <c r="BD2" s="413" t="s">
        <v>1939</v>
      </c>
      <c r="BE2" s="221" t="s">
        <v>2406</v>
      </c>
      <c r="BF2" s="302" t="s">
        <v>2523</v>
      </c>
      <c r="BG2" s="302" t="s">
        <v>2730</v>
      </c>
      <c r="BH2" s="302" t="s">
        <v>2900</v>
      </c>
      <c r="BI2" s="302" t="s">
        <v>2901</v>
      </c>
      <c r="BJ2" s="194" t="s">
        <v>3121</v>
      </c>
      <c r="BK2" s="241" t="s">
        <v>3122</v>
      </c>
      <c r="BL2" s="241" t="s">
        <v>3123</v>
      </c>
      <c r="BM2" s="241" t="s">
        <v>3124</v>
      </c>
      <c r="BN2" s="221" t="s">
        <v>3125</v>
      </c>
      <c r="BO2" s="221" t="s">
        <v>3911</v>
      </c>
      <c r="BP2" s="221" t="s">
        <v>3912</v>
      </c>
      <c r="BQ2" s="221" t="s">
        <v>4782</v>
      </c>
      <c r="BR2" s="221" t="s">
        <v>5145</v>
      </c>
      <c r="BS2" s="221" t="s">
        <v>4971</v>
      </c>
      <c r="BT2" s="221" t="s">
        <v>5146</v>
      </c>
      <c r="BU2" s="221" t="s">
        <v>5147</v>
      </c>
      <c r="BV2" s="221" t="s">
        <v>5148</v>
      </c>
      <c r="BW2" s="221" t="s">
        <v>5149</v>
      </c>
      <c r="BX2" s="221" t="s">
        <v>5150</v>
      </c>
      <c r="BY2" s="221" t="s">
        <v>5151</v>
      </c>
      <c r="BZ2" s="221" t="s">
        <v>5152</v>
      </c>
      <c r="CA2" s="221" t="s">
        <v>5153</v>
      </c>
      <c r="CB2" s="221" t="s">
        <v>5154</v>
      </c>
      <c r="CC2" s="221"/>
      <c r="CD2" s="404" t="s">
        <v>4022</v>
      </c>
      <c r="CE2" s="581" t="s">
        <v>7121</v>
      </c>
      <c r="CF2" s="589" t="s">
        <v>1060</v>
      </c>
      <c r="CG2" s="513" t="s">
        <v>99</v>
      </c>
      <c r="CH2" s="513" t="s">
        <v>7721</v>
      </c>
      <c r="CI2" s="532" t="s">
        <v>7616</v>
      </c>
      <c r="CJ2" s="532" t="s">
        <v>7608</v>
      </c>
      <c r="CK2" s="529" t="s">
        <v>7442</v>
      </c>
      <c r="CL2" s="529" t="s">
        <v>7774</v>
      </c>
      <c r="CM2" s="529" t="s">
        <v>7775</v>
      </c>
      <c r="CN2" s="529" t="s">
        <v>8115</v>
      </c>
      <c r="CO2" s="529" t="s">
        <v>8116</v>
      </c>
      <c r="CP2" s="529" t="s">
        <v>8117</v>
      </c>
      <c r="CQ2" s="529" t="s">
        <v>8118</v>
      </c>
      <c r="CR2" s="529" t="s">
        <v>8119</v>
      </c>
      <c r="CS2" s="529" t="s">
        <v>8120</v>
      </c>
      <c r="CT2" s="529" t="s">
        <v>8121</v>
      </c>
    </row>
    <row r="3" spans="1:98" x14ac:dyDescent="0.25">
      <c r="CF3" s="28"/>
      <c r="CG3" s="28"/>
      <c r="CH3" s="28"/>
    </row>
    <row r="4" spans="1:98" x14ac:dyDescent="0.25">
      <c r="CF4" s="28"/>
      <c r="CG4" s="28"/>
      <c r="CH4" s="28"/>
    </row>
    <row r="5" spans="1:98" x14ac:dyDescent="0.25">
      <c r="A5" s="59">
        <v>388</v>
      </c>
      <c r="B5" s="47" t="s">
        <v>1410</v>
      </c>
      <c r="C5" s="149" t="s">
        <v>1407</v>
      </c>
      <c r="D5" t="s">
        <v>1408</v>
      </c>
      <c r="E5" s="47" t="s">
        <v>1</v>
      </c>
      <c r="F5" s="47" t="s">
        <v>1350</v>
      </c>
      <c r="G5" s="53" t="s">
        <v>1409</v>
      </c>
      <c r="H5" s="53" t="s">
        <v>1739</v>
      </c>
      <c r="I5" s="53" t="s">
        <v>1740</v>
      </c>
      <c r="J5" s="28">
        <v>2000</v>
      </c>
      <c r="K5" s="28"/>
      <c r="L5" s="47">
        <v>1000</v>
      </c>
      <c r="M5" s="47">
        <v>1000</v>
      </c>
      <c r="N5" s="47">
        <v>1000</v>
      </c>
      <c r="O5" s="47">
        <v>1000</v>
      </c>
      <c r="P5" s="196">
        <v>1000</v>
      </c>
      <c r="Q5" s="47">
        <v>1000</v>
      </c>
      <c r="R5" s="47">
        <v>1000</v>
      </c>
      <c r="S5" s="47">
        <v>1000</v>
      </c>
      <c r="T5" s="47">
        <v>1000</v>
      </c>
      <c r="U5" s="47">
        <v>1000</v>
      </c>
      <c r="V5" s="31">
        <v>1000</v>
      </c>
      <c r="W5" s="31">
        <v>1000</v>
      </c>
      <c r="X5" s="28"/>
      <c r="Y5" s="34"/>
      <c r="Z5" s="31">
        <v>1000</v>
      </c>
      <c r="AA5" s="31">
        <v>1000</v>
      </c>
      <c r="AB5" s="137">
        <v>1000</v>
      </c>
      <c r="AC5" s="137">
        <v>1000</v>
      </c>
      <c r="AD5" s="137">
        <v>1000</v>
      </c>
      <c r="AE5" s="137">
        <v>1000</v>
      </c>
      <c r="AF5" s="137">
        <v>1000</v>
      </c>
      <c r="AG5" s="137">
        <v>1000</v>
      </c>
      <c r="AH5" s="137">
        <v>1000</v>
      </c>
      <c r="AI5" s="137">
        <v>1000</v>
      </c>
      <c r="AJ5" s="137">
        <v>1000</v>
      </c>
      <c r="AK5" s="137">
        <v>1000</v>
      </c>
      <c r="AL5" s="250"/>
      <c r="AM5" s="270"/>
      <c r="AN5" s="151">
        <v>1200</v>
      </c>
      <c r="AO5" s="151">
        <v>1200</v>
      </c>
      <c r="AP5" s="151">
        <v>1200</v>
      </c>
      <c r="AQ5" s="151">
        <v>1200</v>
      </c>
      <c r="AR5" s="151">
        <v>1200</v>
      </c>
      <c r="AS5" s="151">
        <v>1200</v>
      </c>
      <c r="AT5" s="151">
        <v>1200</v>
      </c>
      <c r="AU5" s="318">
        <v>1200</v>
      </c>
      <c r="AV5" s="318">
        <v>1200</v>
      </c>
      <c r="AW5" s="318" t="s">
        <v>3323</v>
      </c>
      <c r="AX5" s="318" t="s">
        <v>3323</v>
      </c>
      <c r="AY5" s="318" t="s">
        <v>3323</v>
      </c>
      <c r="AZ5" s="275">
        <f>1200*(COUNTBLANK(AD5:AX5)-2)</f>
        <v>0</v>
      </c>
      <c r="BA5" s="122"/>
      <c r="BB5" s="122" t="s">
        <v>5617</v>
      </c>
      <c r="BC5" s="28"/>
      <c r="BD5" s="406">
        <v>1400</v>
      </c>
      <c r="BE5" t="s">
        <v>3324</v>
      </c>
      <c r="BF5" s="275" t="s">
        <v>3324</v>
      </c>
      <c r="BG5" s="275" t="s">
        <v>3324</v>
      </c>
      <c r="BH5" s="275" t="s">
        <v>3324</v>
      </c>
      <c r="BI5" s="7" t="s">
        <v>4106</v>
      </c>
      <c r="BJ5" s="7" t="s">
        <v>4106</v>
      </c>
      <c r="BK5" s="7" t="s">
        <v>4106</v>
      </c>
      <c r="BL5" s="7" t="s">
        <v>4357</v>
      </c>
      <c r="BM5" s="7" t="s">
        <v>4639</v>
      </c>
      <c r="BN5" s="7" t="s">
        <v>4639</v>
      </c>
      <c r="BO5" s="7" t="s">
        <v>5108</v>
      </c>
      <c r="BP5" s="7" t="s">
        <v>5617</v>
      </c>
      <c r="BQ5" s="520" t="s">
        <v>5618</v>
      </c>
      <c r="BR5" s="520" t="s">
        <v>5877</v>
      </c>
      <c r="BS5" s="520" t="s">
        <v>5877</v>
      </c>
      <c r="BT5" s="520" t="s">
        <v>7305</v>
      </c>
      <c r="BU5" s="520" t="s">
        <v>7305</v>
      </c>
      <c r="BV5" s="520" t="s">
        <v>7305</v>
      </c>
      <c r="BW5" s="520" t="s">
        <v>7305</v>
      </c>
      <c r="BX5" s="520" t="s">
        <v>7305</v>
      </c>
      <c r="BY5" s="520" t="s">
        <v>7305</v>
      </c>
      <c r="BZ5" s="520" t="s">
        <v>7305</v>
      </c>
      <c r="CA5" s="520" t="s">
        <v>7305</v>
      </c>
      <c r="CB5" s="520" t="s">
        <v>8198</v>
      </c>
      <c r="CD5" s="590">
        <f>+CE5*(COUNTBLANK(BQ5:BZ5))</f>
        <v>0</v>
      </c>
      <c r="CE5" s="583">
        <v>1500</v>
      </c>
      <c r="CF5" s="578"/>
      <c r="CG5" s="173"/>
      <c r="CH5" s="173"/>
      <c r="CI5" t="s">
        <v>8199</v>
      </c>
      <c r="CJ5" s="275" t="s">
        <v>8199</v>
      </c>
    </row>
    <row r="6" spans="1:98" x14ac:dyDescent="0.25">
      <c r="A6" s="59">
        <v>391</v>
      </c>
      <c r="B6" s="47" t="s">
        <v>1416</v>
      </c>
      <c r="C6" s="31" t="s">
        <v>1414</v>
      </c>
      <c r="D6" s="31" t="s">
        <v>284</v>
      </c>
      <c r="E6" s="47" t="s">
        <v>1</v>
      </c>
      <c r="F6" s="47" t="s">
        <v>1350</v>
      </c>
      <c r="G6" s="53" t="s">
        <v>1415</v>
      </c>
      <c r="H6" s="53" t="s">
        <v>1737</v>
      </c>
      <c r="I6" s="53"/>
      <c r="J6" s="28">
        <v>2500</v>
      </c>
      <c r="K6" s="28">
        <v>1000</v>
      </c>
      <c r="L6" s="47">
        <v>1000</v>
      </c>
      <c r="M6" s="47">
        <v>1000</v>
      </c>
      <c r="N6" s="47">
        <v>1000</v>
      </c>
      <c r="O6" s="47">
        <v>1000</v>
      </c>
      <c r="P6" s="196">
        <v>1000</v>
      </c>
      <c r="Q6" s="47">
        <v>1000</v>
      </c>
      <c r="R6" s="47">
        <v>1000</v>
      </c>
      <c r="S6" s="47">
        <v>1000</v>
      </c>
      <c r="T6" s="47">
        <v>1000</v>
      </c>
      <c r="U6" s="47">
        <v>1000</v>
      </c>
      <c r="V6" s="31">
        <v>1000</v>
      </c>
      <c r="W6" s="31">
        <v>1000</v>
      </c>
      <c r="X6" s="28"/>
      <c r="Y6" s="34"/>
      <c r="Z6" s="31">
        <v>800</v>
      </c>
      <c r="AA6" s="31">
        <v>1000</v>
      </c>
      <c r="AB6" s="137">
        <v>1000</v>
      </c>
      <c r="AC6" s="137">
        <v>1000</v>
      </c>
      <c r="AD6" s="137">
        <v>1000</v>
      </c>
      <c r="AE6" s="137">
        <v>1000</v>
      </c>
      <c r="AF6" s="137">
        <v>1000</v>
      </c>
      <c r="AG6" s="137">
        <v>1000</v>
      </c>
      <c r="AH6" s="137">
        <v>1000</v>
      </c>
      <c r="AI6" s="137">
        <v>1000</v>
      </c>
      <c r="AJ6" s="137">
        <v>1000</v>
      </c>
      <c r="AK6" s="137">
        <v>1000</v>
      </c>
      <c r="AL6" s="250"/>
      <c r="AM6" s="270">
        <v>1200</v>
      </c>
      <c r="AN6" s="151">
        <v>1200</v>
      </c>
      <c r="AO6" s="151">
        <v>1200</v>
      </c>
      <c r="AP6" s="151">
        <v>1200</v>
      </c>
      <c r="AQ6" s="151">
        <v>1200</v>
      </c>
      <c r="AR6" s="151">
        <v>1200</v>
      </c>
      <c r="AS6" s="151">
        <v>1200</v>
      </c>
      <c r="AT6" s="151">
        <v>1200</v>
      </c>
      <c r="AU6" s="151">
        <v>1200</v>
      </c>
      <c r="AV6" s="151">
        <v>1200</v>
      </c>
      <c r="AW6" s="151">
        <v>1200</v>
      </c>
      <c r="AX6" s="318">
        <v>1200</v>
      </c>
      <c r="AY6" s="7">
        <v>1200</v>
      </c>
      <c r="AZ6" s="275">
        <f>1200*(COUNTBLANK(AD6:AX6)-1)</f>
        <v>0</v>
      </c>
      <c r="BA6" s="122"/>
      <c r="BB6" s="122" t="s">
        <v>4761</v>
      </c>
      <c r="BC6" s="28"/>
      <c r="BD6" s="406">
        <v>1200</v>
      </c>
      <c r="BE6" t="s">
        <v>2831</v>
      </c>
      <c r="BF6" t="s">
        <v>3280</v>
      </c>
      <c r="BG6" s="275" t="s">
        <v>3280</v>
      </c>
      <c r="BH6" s="7" t="s">
        <v>3492</v>
      </c>
      <c r="BI6" s="7" t="s">
        <v>3492</v>
      </c>
      <c r="BJ6" s="7" t="s">
        <v>3904</v>
      </c>
      <c r="BK6" s="7" t="s">
        <v>3904</v>
      </c>
      <c r="BL6" s="7" t="s">
        <v>4060</v>
      </c>
      <c r="BM6" s="7" t="s">
        <v>4253</v>
      </c>
      <c r="BN6" s="7" t="s">
        <v>4539</v>
      </c>
      <c r="BO6" s="7" t="s">
        <v>4539</v>
      </c>
      <c r="BP6" s="7" t="s">
        <v>4761</v>
      </c>
      <c r="BQ6" s="520" t="s">
        <v>5303</v>
      </c>
      <c r="BR6" s="520" t="s">
        <v>5444</v>
      </c>
      <c r="BS6" s="520" t="s">
        <v>5631</v>
      </c>
      <c r="BT6" s="520" t="s">
        <v>5631</v>
      </c>
      <c r="BU6" s="520" t="s">
        <v>6037</v>
      </c>
      <c r="BV6" s="520" t="s">
        <v>6302</v>
      </c>
      <c r="BW6" s="520" t="s">
        <v>6544</v>
      </c>
      <c r="BX6" s="520" t="s">
        <v>6724</v>
      </c>
      <c r="BY6" s="520" t="s">
        <v>6950</v>
      </c>
      <c r="BZ6" s="520" t="s">
        <v>7213</v>
      </c>
      <c r="CA6" s="520" t="s">
        <v>8009</v>
      </c>
      <c r="CB6" s="520" t="s">
        <v>8008</v>
      </c>
      <c r="CC6" s="275"/>
      <c r="CD6" s="530">
        <f t="shared" ref="CD6:CD18" si="0">+CE6*(COUNTBLANK(BQ6:BZ6))</f>
        <v>0</v>
      </c>
      <c r="CE6" s="583">
        <v>1300</v>
      </c>
      <c r="CF6" s="578"/>
      <c r="CG6" s="173" t="s">
        <v>7340</v>
      </c>
      <c r="CH6" s="173"/>
      <c r="CI6" t="s">
        <v>8008</v>
      </c>
    </row>
    <row r="7" spans="1:98" x14ac:dyDescent="0.25">
      <c r="A7" s="59">
        <v>392</v>
      </c>
      <c r="B7" s="47" t="s">
        <v>1424</v>
      </c>
      <c r="C7" s="31" t="s">
        <v>1421</v>
      </c>
      <c r="D7" s="31" t="s">
        <v>1422</v>
      </c>
      <c r="E7" s="47" t="s">
        <v>1</v>
      </c>
      <c r="F7" s="47" t="s">
        <v>1350</v>
      </c>
      <c r="G7" s="53" t="s">
        <v>1423</v>
      </c>
      <c r="H7" s="53" t="s">
        <v>1716</v>
      </c>
      <c r="I7" s="53" t="s">
        <v>1717</v>
      </c>
      <c r="J7" s="28">
        <v>2000</v>
      </c>
      <c r="K7" s="28">
        <f>500+500</f>
        <v>1000</v>
      </c>
      <c r="L7" s="47">
        <v>1000</v>
      </c>
      <c r="M7" s="47">
        <v>1000</v>
      </c>
      <c r="N7" s="47">
        <v>1000</v>
      </c>
      <c r="O7" s="47">
        <v>1000</v>
      </c>
      <c r="P7" s="196">
        <v>1000</v>
      </c>
      <c r="Q7" s="47">
        <v>1000</v>
      </c>
      <c r="R7" s="47">
        <v>1000</v>
      </c>
      <c r="S7" s="47">
        <v>1000</v>
      </c>
      <c r="T7" s="47">
        <v>1000</v>
      </c>
      <c r="U7" s="47">
        <v>1000</v>
      </c>
      <c r="V7" s="31">
        <v>1000</v>
      </c>
      <c r="W7" s="31">
        <v>1000</v>
      </c>
      <c r="X7" s="28"/>
      <c r="Y7" s="34">
        <v>1000</v>
      </c>
      <c r="Z7" s="31">
        <v>1000</v>
      </c>
      <c r="AA7" s="31">
        <v>1000</v>
      </c>
      <c r="AB7" s="151">
        <v>1000</v>
      </c>
      <c r="AC7" s="151">
        <v>1000</v>
      </c>
      <c r="AD7" s="151">
        <v>1000</v>
      </c>
      <c r="AE7" s="151">
        <v>1000</v>
      </c>
      <c r="AF7" s="151">
        <v>1000</v>
      </c>
      <c r="AG7" s="151">
        <v>1000</v>
      </c>
      <c r="AH7" s="151">
        <v>1000</v>
      </c>
      <c r="AI7" s="151">
        <v>1000</v>
      </c>
      <c r="AJ7" s="151">
        <v>1000</v>
      </c>
      <c r="AK7" s="183">
        <v>1000</v>
      </c>
      <c r="AL7" s="250"/>
      <c r="AM7" s="270">
        <v>1200</v>
      </c>
      <c r="AN7" s="7">
        <v>1000</v>
      </c>
      <c r="AO7" s="7">
        <v>1200</v>
      </c>
      <c r="AP7" s="7">
        <v>1200</v>
      </c>
      <c r="AQ7" s="7">
        <v>1200</v>
      </c>
      <c r="AR7" s="7">
        <v>1200</v>
      </c>
      <c r="AS7" s="7">
        <v>1200</v>
      </c>
      <c r="AT7" s="7">
        <v>1200</v>
      </c>
      <c r="AU7" s="7">
        <v>1200</v>
      </c>
      <c r="AV7" s="7">
        <v>1200</v>
      </c>
      <c r="AW7" s="318">
        <v>1200</v>
      </c>
      <c r="AX7" s="318">
        <v>1200</v>
      </c>
      <c r="AY7" s="7">
        <v>1200</v>
      </c>
      <c r="AZ7" s="275">
        <f>1200*(COUNTBLANK(AD7:AX7)-1)</f>
        <v>0</v>
      </c>
      <c r="BA7" s="122"/>
      <c r="BB7" s="122"/>
      <c r="BC7" s="28"/>
      <c r="BD7" s="406">
        <v>1200</v>
      </c>
      <c r="BE7" t="s">
        <v>3497</v>
      </c>
      <c r="BF7" s="275" t="s">
        <v>3497</v>
      </c>
      <c r="BG7" s="275" t="s">
        <v>3497</v>
      </c>
      <c r="BH7" s="275" t="s">
        <v>3497</v>
      </c>
      <c r="BI7" s="7" t="s">
        <v>3730</v>
      </c>
      <c r="BJ7" s="7" t="s">
        <v>3730</v>
      </c>
      <c r="BK7" s="7" t="s">
        <v>3901</v>
      </c>
      <c r="BL7" s="7" t="s">
        <v>3901</v>
      </c>
      <c r="BM7" s="7" t="s">
        <v>4145</v>
      </c>
      <c r="BN7" s="7" t="s">
        <v>4392</v>
      </c>
      <c r="BO7" s="7" t="s">
        <v>4659</v>
      </c>
      <c r="BP7" s="7" t="s">
        <v>4884</v>
      </c>
      <c r="BQ7" s="520" t="s">
        <v>5229</v>
      </c>
      <c r="BR7" s="520" t="s">
        <v>5885</v>
      </c>
      <c r="BS7" s="520" t="s">
        <v>5886</v>
      </c>
      <c r="BT7" s="520" t="s">
        <v>5886</v>
      </c>
      <c r="BU7" s="520" t="s">
        <v>6319</v>
      </c>
      <c r="BV7" s="520" t="s">
        <v>6319</v>
      </c>
      <c r="BW7" s="520" t="s">
        <v>6537</v>
      </c>
      <c r="BX7" s="520" t="s">
        <v>6735</v>
      </c>
      <c r="BY7" s="520" t="s">
        <v>6736</v>
      </c>
      <c r="BZ7" s="520" t="s">
        <v>6923</v>
      </c>
      <c r="CA7" s="520" t="s">
        <v>7399</v>
      </c>
      <c r="CB7" s="520" t="s">
        <v>7400</v>
      </c>
      <c r="CC7" s="275"/>
      <c r="CD7" s="530">
        <f t="shared" si="0"/>
        <v>0</v>
      </c>
      <c r="CE7" s="583">
        <v>1300</v>
      </c>
      <c r="CF7" s="578"/>
      <c r="CG7" s="173"/>
      <c r="CH7" s="173"/>
      <c r="CI7" t="s">
        <v>7906</v>
      </c>
      <c r="CJ7" s="275" t="s">
        <v>8149</v>
      </c>
      <c r="CK7" t="s">
        <v>8148</v>
      </c>
    </row>
    <row r="8" spans="1:98" x14ac:dyDescent="0.25">
      <c r="A8" s="59">
        <v>393</v>
      </c>
      <c r="B8" s="47" t="s">
        <v>1428</v>
      </c>
      <c r="C8" s="47" t="s">
        <v>1425</v>
      </c>
      <c r="D8" s="47" t="s">
        <v>1426</v>
      </c>
      <c r="E8" s="47" t="s">
        <v>1</v>
      </c>
      <c r="F8" s="47" t="s">
        <v>1350</v>
      </c>
      <c r="G8" s="53" t="s">
        <v>1427</v>
      </c>
      <c r="H8" s="53" t="s">
        <v>1713</v>
      </c>
      <c r="I8" s="53" t="s">
        <v>1714</v>
      </c>
      <c r="J8" s="28">
        <v>2500</v>
      </c>
      <c r="K8" s="28">
        <v>500</v>
      </c>
      <c r="L8" s="47">
        <v>1000</v>
      </c>
      <c r="M8" s="47">
        <v>1000</v>
      </c>
      <c r="N8" s="47">
        <v>1000</v>
      </c>
      <c r="O8" s="47"/>
      <c r="P8" s="196">
        <v>1000</v>
      </c>
      <c r="Q8" s="47">
        <v>1000</v>
      </c>
      <c r="R8" s="47">
        <v>1000</v>
      </c>
      <c r="S8" s="47">
        <v>1000</v>
      </c>
      <c r="T8" s="47">
        <v>1000</v>
      </c>
      <c r="U8" s="47">
        <v>1000</v>
      </c>
      <c r="V8" s="31">
        <v>1000</v>
      </c>
      <c r="W8" s="31">
        <v>1000</v>
      </c>
      <c r="X8" s="28"/>
      <c r="Y8" s="34">
        <v>1000</v>
      </c>
      <c r="Z8" s="31">
        <v>1000</v>
      </c>
      <c r="AA8" s="31">
        <v>1000</v>
      </c>
      <c r="AB8" s="5"/>
      <c r="AC8" s="5"/>
      <c r="AD8" s="5"/>
      <c r="AE8">
        <v>1000</v>
      </c>
      <c r="AF8">
        <v>1000</v>
      </c>
      <c r="AG8">
        <v>1000</v>
      </c>
      <c r="AH8">
        <v>1000</v>
      </c>
      <c r="AI8">
        <v>1000</v>
      </c>
      <c r="AJ8">
        <v>1000</v>
      </c>
      <c r="AK8">
        <v>1000</v>
      </c>
      <c r="AL8" s="250"/>
      <c r="AM8" s="270">
        <v>1200</v>
      </c>
      <c r="AN8">
        <v>1200</v>
      </c>
      <c r="AO8">
        <v>1200</v>
      </c>
      <c r="AP8">
        <v>1200</v>
      </c>
      <c r="AQ8">
        <v>1200</v>
      </c>
      <c r="AR8">
        <v>1200</v>
      </c>
      <c r="AS8">
        <v>1200</v>
      </c>
      <c r="AT8">
        <v>1200</v>
      </c>
      <c r="AU8">
        <v>1200</v>
      </c>
      <c r="AV8">
        <v>1200</v>
      </c>
      <c r="AW8">
        <v>1200</v>
      </c>
      <c r="AX8">
        <v>1200</v>
      </c>
      <c r="AY8">
        <v>1200</v>
      </c>
      <c r="BA8" s="122"/>
      <c r="BB8" s="122"/>
      <c r="BC8" s="28"/>
      <c r="BD8" s="406">
        <v>1400</v>
      </c>
      <c r="BE8" t="s">
        <v>2687</v>
      </c>
      <c r="BF8" t="s">
        <v>2838</v>
      </c>
      <c r="BG8" t="s">
        <v>3138</v>
      </c>
      <c r="BH8" t="s">
        <v>3138</v>
      </c>
      <c r="BI8" t="s">
        <v>3365</v>
      </c>
      <c r="BJ8" t="s">
        <v>3596</v>
      </c>
      <c r="BK8" t="s">
        <v>3785</v>
      </c>
      <c r="BL8" t="s">
        <v>3935</v>
      </c>
      <c r="BM8" t="s">
        <v>4103</v>
      </c>
      <c r="BN8" s="275" t="s">
        <v>4343</v>
      </c>
      <c r="BO8" s="275" t="s">
        <v>4643</v>
      </c>
      <c r="BP8" s="275" t="s">
        <v>4850</v>
      </c>
      <c r="BQ8" s="520" t="s">
        <v>5218</v>
      </c>
      <c r="BR8" s="520" t="s">
        <v>5559</v>
      </c>
      <c r="BS8" s="520" t="s">
        <v>5559</v>
      </c>
      <c r="BT8" s="520" t="s">
        <v>5913</v>
      </c>
      <c r="BU8" s="520" t="s">
        <v>5913</v>
      </c>
      <c r="BV8" s="520" t="s">
        <v>6158</v>
      </c>
      <c r="BW8" s="520" t="s">
        <v>6283</v>
      </c>
      <c r="BX8" s="520" t="s">
        <v>6604</v>
      </c>
      <c r="BY8" s="520" t="s">
        <v>6835</v>
      </c>
      <c r="BZ8" s="520" t="s">
        <v>6972</v>
      </c>
      <c r="CA8" s="520" t="s">
        <v>7190</v>
      </c>
      <c r="CB8" s="520" t="s">
        <v>7435</v>
      </c>
      <c r="CC8" s="275"/>
      <c r="CD8" s="530">
        <f t="shared" si="0"/>
        <v>0</v>
      </c>
      <c r="CE8" s="583">
        <v>1500</v>
      </c>
      <c r="CF8" s="578"/>
      <c r="CG8" s="173"/>
      <c r="CH8" s="173"/>
      <c r="CI8" t="s">
        <v>7684</v>
      </c>
      <c r="CJ8" s="275" t="s">
        <v>8005</v>
      </c>
      <c r="CK8" s="31" t="s">
        <v>8298</v>
      </c>
      <c r="CL8" s="31" t="s">
        <v>8298</v>
      </c>
      <c r="CM8" s="31" t="s">
        <v>8298</v>
      </c>
    </row>
    <row r="9" spans="1:98" x14ac:dyDescent="0.25">
      <c r="A9" s="59">
        <v>395</v>
      </c>
      <c r="B9" s="47" t="s">
        <v>1434</v>
      </c>
      <c r="C9" s="31" t="s">
        <v>1432</v>
      </c>
      <c r="D9" s="31" t="s">
        <v>1186</v>
      </c>
      <c r="E9" s="47" t="s">
        <v>1</v>
      </c>
      <c r="F9" s="47" t="s">
        <v>1350</v>
      </c>
      <c r="G9" s="53" t="s">
        <v>1433</v>
      </c>
      <c r="H9" s="53" t="s">
        <v>1692</v>
      </c>
      <c r="I9" s="53" t="s">
        <v>1693</v>
      </c>
      <c r="J9" s="28">
        <v>2500</v>
      </c>
      <c r="K9" s="28">
        <v>1000</v>
      </c>
      <c r="L9" s="47">
        <v>1000</v>
      </c>
      <c r="M9" s="47">
        <v>1000</v>
      </c>
      <c r="N9" s="47">
        <v>1000</v>
      </c>
      <c r="O9" s="47">
        <v>1000</v>
      </c>
      <c r="P9" s="196">
        <v>1000</v>
      </c>
      <c r="Q9" s="47">
        <v>1000</v>
      </c>
      <c r="R9" s="47">
        <v>1000</v>
      </c>
      <c r="S9" s="47">
        <v>1000</v>
      </c>
      <c r="T9" s="47">
        <v>1000</v>
      </c>
      <c r="U9" s="47">
        <v>1000</v>
      </c>
      <c r="V9" s="31">
        <v>1000</v>
      </c>
      <c r="W9" s="31">
        <v>1000</v>
      </c>
      <c r="X9" s="28"/>
      <c r="Y9" s="34">
        <v>1000</v>
      </c>
      <c r="Z9" s="31">
        <v>1000</v>
      </c>
      <c r="AA9" s="31">
        <v>600</v>
      </c>
      <c r="AB9" s="137">
        <v>800</v>
      </c>
      <c r="AC9" s="137">
        <v>1000</v>
      </c>
      <c r="AD9" s="137">
        <v>1000</v>
      </c>
      <c r="AE9" s="137">
        <v>1000</v>
      </c>
      <c r="AF9" s="137">
        <v>1000</v>
      </c>
      <c r="AG9" s="137">
        <v>1000</v>
      </c>
      <c r="AH9" s="137">
        <v>1000</v>
      </c>
      <c r="AI9" s="137">
        <v>1000</v>
      </c>
      <c r="AJ9" s="137">
        <v>1000</v>
      </c>
      <c r="AK9" s="137">
        <v>1000</v>
      </c>
      <c r="AL9" s="250"/>
      <c r="AM9" s="270">
        <v>1200</v>
      </c>
      <c r="AN9" s="151">
        <v>1200</v>
      </c>
      <c r="AO9" s="151">
        <v>1200</v>
      </c>
      <c r="AP9" s="151">
        <v>1200</v>
      </c>
      <c r="AQ9" s="151">
        <v>1200</v>
      </c>
      <c r="AR9" s="151">
        <v>1200</v>
      </c>
      <c r="AS9" s="151">
        <v>1200</v>
      </c>
      <c r="AT9" s="151">
        <v>1200</v>
      </c>
      <c r="AU9" s="151">
        <v>1200</v>
      </c>
      <c r="AV9" s="318">
        <v>1200</v>
      </c>
      <c r="AW9" s="318">
        <v>1200</v>
      </c>
      <c r="AX9" s="318">
        <v>1200</v>
      </c>
      <c r="AY9" s="320">
        <v>1200</v>
      </c>
      <c r="BA9" s="122"/>
      <c r="BB9" s="122" t="s">
        <v>4529</v>
      </c>
      <c r="BC9" s="28"/>
      <c r="BD9" s="406">
        <v>1300</v>
      </c>
      <c r="BE9" t="s">
        <v>2662</v>
      </c>
      <c r="BF9" t="s">
        <v>2791</v>
      </c>
      <c r="BG9" t="s">
        <v>3090</v>
      </c>
      <c r="BH9" t="s">
        <v>3281</v>
      </c>
      <c r="BI9" s="275" t="s">
        <v>3281</v>
      </c>
      <c r="BJ9" s="7" t="s">
        <v>3453</v>
      </c>
      <c r="BK9" s="7" t="s">
        <v>3758</v>
      </c>
      <c r="BL9" s="7" t="s">
        <v>3868</v>
      </c>
      <c r="BM9" s="7" t="s">
        <v>4092</v>
      </c>
      <c r="BN9" s="7" t="s">
        <v>4254</v>
      </c>
      <c r="BO9" s="7" t="s">
        <v>4529</v>
      </c>
      <c r="BP9" s="7" t="s">
        <v>4845</v>
      </c>
      <c r="BQ9" s="520" t="s">
        <v>5286</v>
      </c>
      <c r="BR9" s="520" t="s">
        <v>5430</v>
      </c>
      <c r="BS9" s="520" t="s">
        <v>5708</v>
      </c>
      <c r="BT9" s="520" t="s">
        <v>5708</v>
      </c>
      <c r="BU9" s="520" t="s">
        <v>5862</v>
      </c>
      <c r="BV9" s="520" t="s">
        <v>6168</v>
      </c>
      <c r="BW9" s="520" t="s">
        <v>6308</v>
      </c>
      <c r="BX9" s="520" t="s">
        <v>6530</v>
      </c>
      <c r="BY9" s="520" t="s">
        <v>6751</v>
      </c>
      <c r="BZ9" s="520" t="s">
        <v>6919</v>
      </c>
      <c r="CA9" s="520" t="s">
        <v>7130</v>
      </c>
      <c r="CB9" s="520" t="s">
        <v>7427</v>
      </c>
      <c r="CC9" s="275"/>
      <c r="CD9" s="530">
        <f t="shared" si="0"/>
        <v>0</v>
      </c>
      <c r="CE9" s="583">
        <v>1500</v>
      </c>
      <c r="CF9" s="578"/>
      <c r="CG9" s="173" t="s">
        <v>7723</v>
      </c>
      <c r="CH9" s="173" t="s">
        <v>7722</v>
      </c>
      <c r="CI9" t="s">
        <v>7722</v>
      </c>
      <c r="CJ9" s="536" t="s">
        <v>7931</v>
      </c>
      <c r="CK9" s="24" t="s">
        <v>8114</v>
      </c>
      <c r="CL9" s="536" t="s">
        <v>8291</v>
      </c>
    </row>
    <row r="10" spans="1:98" x14ac:dyDescent="0.25">
      <c r="A10" s="59">
        <v>401</v>
      </c>
      <c r="B10" s="47" t="s">
        <v>1451</v>
      </c>
      <c r="C10" s="31" t="s">
        <v>7583</v>
      </c>
      <c r="D10" s="31" t="s">
        <v>1449</v>
      </c>
      <c r="E10" s="47" t="s">
        <v>1</v>
      </c>
      <c r="F10" s="47" t="s">
        <v>1350</v>
      </c>
      <c r="G10" s="53" t="s">
        <v>1453</v>
      </c>
      <c r="H10" s="53" t="s">
        <v>1732</v>
      </c>
      <c r="I10" s="53" t="s">
        <v>1733</v>
      </c>
      <c r="J10" s="28">
        <v>1500</v>
      </c>
      <c r="K10" s="28">
        <v>1000</v>
      </c>
      <c r="L10" s="47">
        <v>1000</v>
      </c>
      <c r="M10" s="47">
        <v>1000</v>
      </c>
      <c r="N10" s="47">
        <v>0</v>
      </c>
      <c r="O10" s="47">
        <v>1000</v>
      </c>
      <c r="P10" s="196">
        <v>1000</v>
      </c>
      <c r="Q10" s="47">
        <v>1000</v>
      </c>
      <c r="R10" s="47">
        <v>1000</v>
      </c>
      <c r="S10" s="47">
        <v>1000</v>
      </c>
      <c r="T10" s="47">
        <v>1000</v>
      </c>
      <c r="U10" s="47">
        <v>1000</v>
      </c>
      <c r="V10" s="31">
        <v>1000</v>
      </c>
      <c r="W10" s="31">
        <v>1000</v>
      </c>
      <c r="X10" s="28"/>
      <c r="Y10" s="34">
        <v>1000</v>
      </c>
      <c r="Z10" s="31">
        <v>800</v>
      </c>
      <c r="AA10" s="31">
        <v>1000</v>
      </c>
      <c r="AB10" s="137">
        <v>1000</v>
      </c>
      <c r="AC10" s="137">
        <v>1000</v>
      </c>
      <c r="AD10" s="137">
        <v>1000</v>
      </c>
      <c r="AE10" s="137">
        <v>1000</v>
      </c>
      <c r="AF10" s="137">
        <v>1000</v>
      </c>
      <c r="AG10" s="137">
        <v>1000</v>
      </c>
      <c r="AH10" s="137">
        <v>1000</v>
      </c>
      <c r="AI10" s="137">
        <v>1000</v>
      </c>
      <c r="AJ10" s="137">
        <v>1000</v>
      </c>
      <c r="AK10" s="137">
        <v>1000</v>
      </c>
      <c r="AL10" s="250"/>
      <c r="AM10" s="270">
        <v>1200</v>
      </c>
      <c r="AN10" s="151">
        <v>1200</v>
      </c>
      <c r="AO10" s="151">
        <v>1200</v>
      </c>
      <c r="AP10" s="151">
        <v>1200</v>
      </c>
      <c r="AQ10" s="151">
        <v>1200</v>
      </c>
      <c r="AR10" s="151">
        <v>1200</v>
      </c>
      <c r="AS10" s="151">
        <v>1200</v>
      </c>
      <c r="AT10" s="151">
        <v>1200</v>
      </c>
      <c r="AU10" s="151">
        <v>1200</v>
      </c>
      <c r="AV10" s="151">
        <v>1200</v>
      </c>
      <c r="AW10" s="151">
        <v>1200</v>
      </c>
      <c r="AX10" s="151">
        <v>1200</v>
      </c>
      <c r="AY10" s="151">
        <v>1200</v>
      </c>
      <c r="BA10" s="122"/>
      <c r="BB10" s="122" t="s">
        <v>4619</v>
      </c>
      <c r="BC10" s="28"/>
      <c r="BD10" s="406">
        <v>1300</v>
      </c>
      <c r="BE10" t="s">
        <v>2594</v>
      </c>
      <c r="BF10" t="s">
        <v>2873</v>
      </c>
      <c r="BG10" t="s">
        <v>3353</v>
      </c>
      <c r="BH10" t="s">
        <v>3353</v>
      </c>
      <c r="BI10" t="s">
        <v>3474</v>
      </c>
      <c r="BJ10" t="s">
        <v>3675</v>
      </c>
      <c r="BK10" t="s">
        <v>3893</v>
      </c>
      <c r="BL10" t="s">
        <v>4053</v>
      </c>
      <c r="BM10" s="7" t="s">
        <v>4394</v>
      </c>
      <c r="BN10" s="7" t="s">
        <v>4395</v>
      </c>
      <c r="BO10" s="7" t="s">
        <v>4619</v>
      </c>
      <c r="BP10" s="7" t="s">
        <v>4883</v>
      </c>
      <c r="BQ10" s="520" t="s">
        <v>5252</v>
      </c>
      <c r="BR10" s="520" t="s">
        <v>5814</v>
      </c>
      <c r="BS10" s="520" t="s">
        <v>5815</v>
      </c>
      <c r="BT10" s="520" t="s">
        <v>5815</v>
      </c>
      <c r="BU10" s="520" t="s">
        <v>5934</v>
      </c>
      <c r="BV10" s="520" t="s">
        <v>6186</v>
      </c>
      <c r="BW10" s="520" t="s">
        <v>6558</v>
      </c>
      <c r="BX10" s="520">
        <v>800</v>
      </c>
      <c r="BY10" s="520" t="s">
        <v>6758</v>
      </c>
      <c r="BZ10" s="520" t="s">
        <v>6981</v>
      </c>
      <c r="CA10" s="520" t="s">
        <v>7255</v>
      </c>
      <c r="CB10" s="520" t="s">
        <v>7513</v>
      </c>
      <c r="CC10" s="275"/>
      <c r="CD10" s="530">
        <f t="shared" si="0"/>
        <v>0</v>
      </c>
      <c r="CE10" s="583">
        <v>800</v>
      </c>
      <c r="CF10" s="578"/>
      <c r="CG10" s="173" t="s">
        <v>7582</v>
      </c>
      <c r="CH10" s="173"/>
      <c r="CI10" t="s">
        <v>7803</v>
      </c>
      <c r="CJ10" s="275" t="s">
        <v>7949</v>
      </c>
      <c r="CK10" s="536" t="s">
        <v>8195</v>
      </c>
      <c r="CL10" s="536" t="s">
        <v>8312</v>
      </c>
      <c r="CM10" s="536" t="s">
        <v>8312</v>
      </c>
    </row>
    <row r="11" spans="1:98" x14ac:dyDescent="0.25">
      <c r="A11" s="59">
        <v>411</v>
      </c>
      <c r="B11" s="47" t="s">
        <v>1486</v>
      </c>
      <c r="C11" s="31" t="s">
        <v>1482</v>
      </c>
      <c r="D11" s="31" t="s">
        <v>1483</v>
      </c>
      <c r="E11" s="47" t="s">
        <v>1</v>
      </c>
      <c r="F11" s="47" t="s">
        <v>1350</v>
      </c>
      <c r="G11" s="53" t="s">
        <v>1484</v>
      </c>
      <c r="H11" s="53" t="s">
        <v>1712</v>
      </c>
      <c r="I11" s="53" t="s">
        <v>1715</v>
      </c>
      <c r="J11" s="28">
        <v>2500</v>
      </c>
      <c r="K11" s="28">
        <v>1000</v>
      </c>
      <c r="L11" s="47">
        <v>1000</v>
      </c>
      <c r="M11" s="47">
        <v>1000</v>
      </c>
      <c r="N11" s="47">
        <v>1000</v>
      </c>
      <c r="O11" s="47"/>
      <c r="P11" s="196"/>
      <c r="Q11" s="47">
        <v>1000</v>
      </c>
      <c r="R11" s="47">
        <v>1000</v>
      </c>
      <c r="S11" s="47">
        <v>1000</v>
      </c>
      <c r="T11" s="47">
        <v>1000</v>
      </c>
      <c r="U11" s="47">
        <v>1000</v>
      </c>
      <c r="V11" s="31">
        <v>1000</v>
      </c>
      <c r="W11" s="31">
        <v>1000</v>
      </c>
      <c r="X11" s="28"/>
      <c r="Y11" s="34">
        <v>1000</v>
      </c>
      <c r="Z11" s="31">
        <v>800</v>
      </c>
      <c r="AA11" s="31">
        <v>1000</v>
      </c>
      <c r="AB11" s="151">
        <v>1000</v>
      </c>
      <c r="AC11" s="151">
        <v>1000</v>
      </c>
      <c r="AD11" s="151">
        <v>1000</v>
      </c>
      <c r="AE11" s="151">
        <v>1000</v>
      </c>
      <c r="AF11" s="151">
        <v>1000</v>
      </c>
      <c r="AG11" s="151">
        <v>1000</v>
      </c>
      <c r="AH11" s="151">
        <v>1000</v>
      </c>
      <c r="AI11" s="151">
        <v>1000</v>
      </c>
      <c r="AJ11" s="151">
        <v>1000</v>
      </c>
      <c r="AK11" s="151">
        <v>1000</v>
      </c>
      <c r="AL11" s="250"/>
      <c r="AM11" s="270"/>
      <c r="AN11" s="151">
        <v>1200</v>
      </c>
      <c r="AO11" s="151">
        <v>1200</v>
      </c>
      <c r="AP11" s="151">
        <v>1200</v>
      </c>
      <c r="AQ11" s="151">
        <v>1200</v>
      </c>
      <c r="AR11" s="151">
        <v>1200</v>
      </c>
      <c r="AS11" s="151">
        <v>1200</v>
      </c>
      <c r="AT11" s="151">
        <v>1200</v>
      </c>
      <c r="AU11" s="151">
        <v>1200</v>
      </c>
      <c r="AV11" s="318">
        <v>1200</v>
      </c>
      <c r="AW11" s="318">
        <v>1200</v>
      </c>
      <c r="AX11" s="318">
        <v>1200</v>
      </c>
      <c r="AY11" s="320">
        <v>1200</v>
      </c>
      <c r="AZ11" s="275">
        <f>1200*(COUNTBLANK(AD11:AX11)-2)</f>
        <v>0</v>
      </c>
      <c r="BA11" s="122"/>
      <c r="BB11" s="122"/>
      <c r="BC11" s="28"/>
      <c r="BD11" s="406">
        <v>1400</v>
      </c>
      <c r="BE11" t="s">
        <v>2890</v>
      </c>
      <c r="BF11" t="s">
        <v>3139</v>
      </c>
      <c r="BG11" t="s">
        <v>3139</v>
      </c>
      <c r="BH11" t="s">
        <v>3539</v>
      </c>
      <c r="BI11" t="s">
        <v>3539</v>
      </c>
      <c r="BJ11" t="s">
        <v>3702</v>
      </c>
      <c r="BK11" t="s">
        <v>3910</v>
      </c>
      <c r="BL11" t="s">
        <v>4037</v>
      </c>
      <c r="BM11" t="s">
        <v>4332</v>
      </c>
      <c r="BN11" s="7" t="s">
        <v>4631</v>
      </c>
      <c r="BO11" s="7" t="s">
        <v>4923</v>
      </c>
      <c r="BP11" s="7" t="s">
        <v>5266</v>
      </c>
      <c r="BQ11" s="520" t="s">
        <v>5267</v>
      </c>
      <c r="BR11" s="520" t="s">
        <v>5414</v>
      </c>
      <c r="BS11" s="520" t="s">
        <v>5674</v>
      </c>
      <c r="BT11" s="520" t="s">
        <v>5674</v>
      </c>
      <c r="BU11" s="520" t="s">
        <v>5883</v>
      </c>
      <c r="BV11" s="520" t="s">
        <v>6075</v>
      </c>
      <c r="BW11" s="520" t="s">
        <v>6286</v>
      </c>
      <c r="BX11" s="520" t="s">
        <v>6579</v>
      </c>
      <c r="BY11" s="520" t="s">
        <v>6738</v>
      </c>
      <c r="BZ11" s="520" t="s">
        <v>7038</v>
      </c>
      <c r="CA11" s="520" t="s">
        <v>7215</v>
      </c>
      <c r="CB11" s="520" t="s">
        <v>7419</v>
      </c>
      <c r="CC11" s="275"/>
      <c r="CD11" s="530">
        <f t="shared" si="0"/>
        <v>0</v>
      </c>
      <c r="CE11" s="583">
        <v>1500</v>
      </c>
      <c r="CF11" s="578"/>
      <c r="CG11" s="173" t="s">
        <v>7494</v>
      </c>
      <c r="CH11" s="173"/>
      <c r="CI11" t="s">
        <v>7966</v>
      </c>
    </row>
    <row r="12" spans="1:98" x14ac:dyDescent="0.25">
      <c r="A12" s="59">
        <v>415</v>
      </c>
      <c r="B12" s="47" t="s">
        <v>1493</v>
      </c>
      <c r="C12" s="31" t="s">
        <v>1487</v>
      </c>
      <c r="D12" s="31" t="s">
        <v>1213</v>
      </c>
      <c r="E12" s="47" t="s">
        <v>1</v>
      </c>
      <c r="F12" s="47" t="s">
        <v>1350</v>
      </c>
      <c r="G12" s="53" t="s">
        <v>1490</v>
      </c>
      <c r="H12" s="53" t="s">
        <v>1734</v>
      </c>
      <c r="I12" s="53" t="s">
        <v>1735</v>
      </c>
      <c r="J12" s="28">
        <v>1500</v>
      </c>
      <c r="K12" s="28">
        <v>500</v>
      </c>
      <c r="L12" s="47">
        <v>1000</v>
      </c>
      <c r="M12" s="47">
        <v>1000</v>
      </c>
      <c r="N12" s="47">
        <v>0</v>
      </c>
      <c r="O12" s="47">
        <v>1000</v>
      </c>
      <c r="P12" s="196">
        <v>1000</v>
      </c>
      <c r="Q12" s="47">
        <v>1000</v>
      </c>
      <c r="R12" s="47">
        <v>1000</v>
      </c>
      <c r="S12" s="47">
        <v>1000</v>
      </c>
      <c r="T12" s="47">
        <v>1000</v>
      </c>
      <c r="U12" s="47">
        <v>1000</v>
      </c>
      <c r="V12" s="31">
        <v>1000</v>
      </c>
      <c r="W12" s="31">
        <v>0</v>
      </c>
      <c r="X12" s="28"/>
      <c r="Y12" s="34">
        <v>1000</v>
      </c>
      <c r="Z12" s="47">
        <v>1000</v>
      </c>
      <c r="AA12" s="47">
        <v>1000</v>
      </c>
      <c r="AB12" s="47">
        <v>0</v>
      </c>
      <c r="AC12" s="47">
        <v>0</v>
      </c>
      <c r="AD12" s="47">
        <v>0</v>
      </c>
      <c r="AE12" s="47">
        <v>1000</v>
      </c>
      <c r="AF12" s="47">
        <v>1000</v>
      </c>
      <c r="AG12" s="47">
        <v>1000</v>
      </c>
      <c r="AH12" s="47">
        <v>1000</v>
      </c>
      <c r="AI12" s="318">
        <v>1000</v>
      </c>
      <c r="AJ12" s="318">
        <v>1000</v>
      </c>
      <c r="AK12" s="318">
        <v>1000</v>
      </c>
      <c r="AL12" s="250"/>
      <c r="AM12" s="270"/>
      <c r="AN12" s="318" t="s">
        <v>4038</v>
      </c>
      <c r="AO12" s="318" t="s">
        <v>4038</v>
      </c>
      <c r="AP12" s="318" t="s">
        <v>4038</v>
      </c>
      <c r="AQ12" s="318" t="s">
        <v>4038</v>
      </c>
      <c r="AR12" s="318" t="s">
        <v>4038</v>
      </c>
      <c r="AS12" s="318" t="s">
        <v>4543</v>
      </c>
      <c r="AT12" s="318" t="s">
        <v>4543</v>
      </c>
      <c r="AU12" s="318" t="s">
        <v>4543</v>
      </c>
      <c r="AV12" s="318" t="s">
        <v>4543</v>
      </c>
      <c r="AW12" s="318" t="s">
        <v>5021</v>
      </c>
      <c r="AX12" s="318" t="s">
        <v>5021</v>
      </c>
      <c r="AY12" s="318" t="s">
        <v>5021</v>
      </c>
      <c r="BA12" s="122"/>
      <c r="BB12" s="122"/>
      <c r="BC12" s="28"/>
      <c r="BD12" s="406">
        <v>1000</v>
      </c>
      <c r="BE12" t="s">
        <v>5946</v>
      </c>
      <c r="BF12" t="s">
        <v>5946</v>
      </c>
      <c r="BG12" t="s">
        <v>5946</v>
      </c>
      <c r="BH12" t="s">
        <v>6215</v>
      </c>
      <c r="BI12" t="s">
        <v>6215</v>
      </c>
      <c r="BJ12" t="s">
        <v>6462</v>
      </c>
      <c r="BK12" t="s">
        <v>6462</v>
      </c>
      <c r="BL12" t="s">
        <v>6462</v>
      </c>
      <c r="BM12" t="s">
        <v>6462</v>
      </c>
      <c r="BN12" s="7" t="s">
        <v>7098</v>
      </c>
      <c r="BO12" s="7" t="s">
        <v>7098</v>
      </c>
      <c r="BP12" s="7" t="s">
        <v>7098</v>
      </c>
      <c r="BQ12" s="520" t="s">
        <v>7300</v>
      </c>
      <c r="BR12" s="520" t="s">
        <v>7300</v>
      </c>
      <c r="BS12" s="520" t="s">
        <v>7300</v>
      </c>
      <c r="BT12" s="520" t="s">
        <v>7426</v>
      </c>
      <c r="BU12" s="520" t="s">
        <v>7426</v>
      </c>
      <c r="BV12" s="520" t="s">
        <v>7426</v>
      </c>
      <c r="BW12" s="520" t="s">
        <v>7696</v>
      </c>
      <c r="BX12" s="520">
        <v>1000</v>
      </c>
      <c r="BY12" s="520">
        <v>1000</v>
      </c>
      <c r="BZ12" s="520">
        <v>0</v>
      </c>
      <c r="CA12" s="520">
        <v>0</v>
      </c>
      <c r="CB12" s="520">
        <v>0</v>
      </c>
      <c r="CC12" s="275"/>
      <c r="CD12" s="590">
        <f t="shared" si="0"/>
        <v>0</v>
      </c>
      <c r="CE12" s="583">
        <v>1000</v>
      </c>
      <c r="CF12" s="578"/>
      <c r="CG12" s="173"/>
      <c r="CH12" s="173"/>
    </row>
    <row r="13" spans="1:98" x14ac:dyDescent="0.25">
      <c r="A13" s="59">
        <v>422</v>
      </c>
      <c r="B13" s="47" t="s">
        <v>1519</v>
      </c>
      <c r="C13" s="31" t="s">
        <v>3755</v>
      </c>
      <c r="D13" s="31" t="s">
        <v>1518</v>
      </c>
      <c r="E13" s="47" t="s">
        <v>1</v>
      </c>
      <c r="F13" s="47" t="s">
        <v>1350</v>
      </c>
      <c r="G13" s="53" t="s">
        <v>1520</v>
      </c>
      <c r="H13" s="275" t="s">
        <v>3756</v>
      </c>
      <c r="I13" s="275" t="s">
        <v>3757</v>
      </c>
      <c r="J13" s="28">
        <v>1000</v>
      </c>
      <c r="K13" s="28">
        <v>1000</v>
      </c>
      <c r="L13" s="47">
        <v>1000</v>
      </c>
      <c r="M13" s="47">
        <v>1000</v>
      </c>
      <c r="N13" s="47">
        <v>1000</v>
      </c>
      <c r="O13" s="47">
        <v>1000</v>
      </c>
      <c r="P13" s="196">
        <v>1000</v>
      </c>
      <c r="Q13" s="47">
        <v>1000</v>
      </c>
      <c r="R13" s="47">
        <v>1000</v>
      </c>
      <c r="S13" s="47">
        <v>1000</v>
      </c>
      <c r="T13" s="47">
        <v>1000</v>
      </c>
      <c r="U13" s="47">
        <v>1000</v>
      </c>
      <c r="V13" s="31">
        <v>1000</v>
      </c>
      <c r="W13" s="31">
        <v>1000</v>
      </c>
      <c r="X13" s="28"/>
      <c r="Y13" s="34">
        <v>1000</v>
      </c>
      <c r="Z13" s="31">
        <v>1000</v>
      </c>
      <c r="AA13" s="19">
        <v>1000</v>
      </c>
      <c r="AB13" s="3"/>
      <c r="AC13" s="3">
        <v>1000</v>
      </c>
      <c r="AD13" s="3">
        <v>1000</v>
      </c>
      <c r="AE13" s="3">
        <v>1000</v>
      </c>
      <c r="AF13" s="3">
        <v>1000</v>
      </c>
      <c r="AG13" s="3">
        <v>1000</v>
      </c>
      <c r="AH13" s="3">
        <v>1000</v>
      </c>
      <c r="AI13" s="3">
        <v>1000</v>
      </c>
      <c r="AJ13" s="3">
        <v>1000</v>
      </c>
      <c r="AK13" s="3">
        <v>1000</v>
      </c>
      <c r="AL13" s="250"/>
      <c r="AM13" s="270"/>
      <c r="AN13" s="318">
        <v>1200</v>
      </c>
      <c r="AO13">
        <v>1200</v>
      </c>
      <c r="AP13">
        <v>1200</v>
      </c>
      <c r="AQ13">
        <v>1200</v>
      </c>
      <c r="AR13">
        <v>1200</v>
      </c>
      <c r="AS13">
        <v>1200</v>
      </c>
      <c r="AT13">
        <v>1200</v>
      </c>
      <c r="AU13">
        <v>1200</v>
      </c>
      <c r="AV13" s="318" t="s">
        <v>3036</v>
      </c>
      <c r="AW13" s="318" t="s">
        <v>3036</v>
      </c>
      <c r="AX13" s="318" t="s">
        <v>3036</v>
      </c>
      <c r="AY13" s="318" t="s">
        <v>3036</v>
      </c>
      <c r="AZ13" s="275">
        <f>1200*(COUNTBLANK(AN13:AX13)-0)</f>
        <v>0</v>
      </c>
      <c r="BA13" s="122"/>
      <c r="BB13" s="122"/>
      <c r="BC13" s="28"/>
      <c r="BD13" s="406">
        <v>1300</v>
      </c>
      <c r="BE13" t="s">
        <v>3957</v>
      </c>
      <c r="BF13" s="275" t="s">
        <v>3957</v>
      </c>
      <c r="BG13" s="275" t="s">
        <v>3957</v>
      </c>
      <c r="BH13" s="275" t="s">
        <v>3957</v>
      </c>
      <c r="BI13" s="275" t="s">
        <v>3957</v>
      </c>
      <c r="BJ13" s="7" t="s">
        <v>4429</v>
      </c>
      <c r="BK13" s="7" t="s">
        <v>4430</v>
      </c>
      <c r="BL13" s="7" t="s">
        <v>4430</v>
      </c>
      <c r="BM13" s="7" t="s">
        <v>4430</v>
      </c>
      <c r="BN13" s="7" t="s">
        <v>4430</v>
      </c>
      <c r="BO13" s="7" t="s">
        <v>4542</v>
      </c>
      <c r="BP13" s="7" t="s">
        <v>5042</v>
      </c>
      <c r="BQ13" s="520" t="s">
        <v>5505</v>
      </c>
      <c r="BR13" s="520" t="s">
        <v>5505</v>
      </c>
      <c r="BS13" s="520" t="s">
        <v>5505</v>
      </c>
      <c r="BT13" s="520" t="s">
        <v>6379</v>
      </c>
      <c r="BU13" s="520" t="s">
        <v>6379</v>
      </c>
      <c r="BV13" s="520" t="s">
        <v>7506</v>
      </c>
      <c r="BW13" s="520" t="s">
        <v>7506</v>
      </c>
      <c r="BX13" s="520" t="s">
        <v>7506</v>
      </c>
      <c r="BY13" s="520" t="s">
        <v>7506</v>
      </c>
      <c r="BZ13" s="520" t="s">
        <v>8347</v>
      </c>
      <c r="CA13" s="520" t="s">
        <v>8347</v>
      </c>
      <c r="CB13" s="520" t="s">
        <v>8347</v>
      </c>
      <c r="CC13" s="275"/>
      <c r="CD13" s="590">
        <f t="shared" si="0"/>
        <v>0</v>
      </c>
      <c r="CE13" s="583">
        <v>1400</v>
      </c>
      <c r="CF13" s="578"/>
      <c r="CG13" s="173" t="s">
        <v>8348</v>
      </c>
      <c r="CH13" s="173"/>
    </row>
    <row r="14" spans="1:98" x14ac:dyDescent="0.25">
      <c r="A14" s="59">
        <v>429</v>
      </c>
      <c r="B14" s="47" t="s">
        <v>1542</v>
      </c>
      <c r="C14" s="31" t="s">
        <v>1540</v>
      </c>
      <c r="D14" s="31" t="s">
        <v>1541</v>
      </c>
      <c r="E14" s="47" t="s">
        <v>1</v>
      </c>
      <c r="F14" s="47" t="s">
        <v>1350</v>
      </c>
      <c r="G14" s="41" t="s">
        <v>1543</v>
      </c>
      <c r="H14" s="41" t="s">
        <v>1724</v>
      </c>
      <c r="I14" s="41" t="s">
        <v>1725</v>
      </c>
      <c r="J14" s="28">
        <v>2000</v>
      </c>
      <c r="K14" s="28">
        <v>1000</v>
      </c>
      <c r="L14" s="47"/>
      <c r="M14" s="47">
        <v>1000</v>
      </c>
      <c r="N14" s="47">
        <v>1000</v>
      </c>
      <c r="O14" s="47">
        <v>1000</v>
      </c>
      <c r="P14" s="196">
        <v>1000</v>
      </c>
      <c r="Q14" s="47">
        <v>1000</v>
      </c>
      <c r="R14" s="47">
        <v>1000</v>
      </c>
      <c r="S14" s="47">
        <v>1000</v>
      </c>
      <c r="T14" s="47">
        <v>1000</v>
      </c>
      <c r="U14" s="47">
        <v>1000</v>
      </c>
      <c r="V14" s="31">
        <v>1000</v>
      </c>
      <c r="W14" s="31">
        <v>1000</v>
      </c>
      <c r="X14" s="28"/>
      <c r="Y14" s="34">
        <v>1000</v>
      </c>
      <c r="Z14" s="31">
        <v>800</v>
      </c>
      <c r="AA14" s="31">
        <v>800</v>
      </c>
      <c r="AB14" s="137">
        <v>1000</v>
      </c>
      <c r="AC14" s="137">
        <v>1000</v>
      </c>
      <c r="AD14" s="137">
        <v>1000</v>
      </c>
      <c r="AE14" s="137">
        <v>1000</v>
      </c>
      <c r="AF14" s="137">
        <v>1000</v>
      </c>
      <c r="AG14" s="137">
        <v>1000</v>
      </c>
      <c r="AH14" s="137">
        <v>1000</v>
      </c>
      <c r="AI14" s="137">
        <v>1000</v>
      </c>
      <c r="AJ14" s="137">
        <v>1000</v>
      </c>
      <c r="AK14" s="137">
        <v>1000</v>
      </c>
      <c r="AL14" s="250"/>
      <c r="AM14" s="270">
        <v>1200</v>
      </c>
      <c r="AN14" s="151">
        <v>1200</v>
      </c>
      <c r="AO14" s="151">
        <v>0</v>
      </c>
      <c r="AP14" s="151">
        <v>0</v>
      </c>
      <c r="AQ14">
        <v>1200</v>
      </c>
      <c r="AR14">
        <v>1200</v>
      </c>
      <c r="AS14">
        <v>1200</v>
      </c>
      <c r="AT14">
        <v>1200</v>
      </c>
      <c r="AU14">
        <v>1200</v>
      </c>
      <c r="AV14">
        <v>1200</v>
      </c>
      <c r="AW14">
        <v>1200</v>
      </c>
      <c r="AX14">
        <v>1200</v>
      </c>
      <c r="AY14">
        <v>1200</v>
      </c>
      <c r="BA14" s="122"/>
      <c r="BB14" s="122" t="s">
        <v>4629</v>
      </c>
      <c r="BC14" s="28"/>
      <c r="BD14" s="406">
        <v>1300</v>
      </c>
      <c r="BE14" t="s">
        <v>2737</v>
      </c>
      <c r="BF14" t="s">
        <v>2821</v>
      </c>
      <c r="BG14" t="s">
        <v>3246</v>
      </c>
      <c r="BH14" s="275" t="s">
        <v>3246</v>
      </c>
      <c r="BI14" s="275" t="s">
        <v>3246</v>
      </c>
      <c r="BJ14" s="7" t="s">
        <v>3465</v>
      </c>
      <c r="BK14" s="7" t="s">
        <v>3761</v>
      </c>
      <c r="BL14" s="7" t="s">
        <v>3902</v>
      </c>
      <c r="BM14" s="7" t="s">
        <v>4096</v>
      </c>
      <c r="BN14" s="7" t="s">
        <v>4360</v>
      </c>
      <c r="BO14" s="7" t="s">
        <v>4629</v>
      </c>
      <c r="BP14" s="7" t="s">
        <v>4942</v>
      </c>
      <c r="BQ14" s="520" t="s">
        <v>5264</v>
      </c>
      <c r="BR14" s="520" t="s">
        <v>5555</v>
      </c>
      <c r="BS14" s="520" t="s">
        <v>5555</v>
      </c>
      <c r="BT14" s="520" t="s">
        <v>5806</v>
      </c>
      <c r="BU14" s="520" t="s">
        <v>5806</v>
      </c>
      <c r="BV14" s="520" t="s">
        <v>6099</v>
      </c>
      <c r="BW14" s="520" t="s">
        <v>6310</v>
      </c>
      <c r="BX14" s="520" t="s">
        <v>6585</v>
      </c>
      <c r="BY14" s="520" t="s">
        <v>6796</v>
      </c>
      <c r="BZ14" s="520" t="s">
        <v>7053</v>
      </c>
      <c r="CA14" s="520" t="s">
        <v>7180</v>
      </c>
      <c r="CB14" s="520" t="s">
        <v>7432</v>
      </c>
      <c r="CC14" s="275"/>
      <c r="CD14" s="530">
        <f t="shared" si="0"/>
        <v>0</v>
      </c>
      <c r="CE14" s="583">
        <v>1400</v>
      </c>
      <c r="CF14" s="578"/>
      <c r="CG14" s="173"/>
      <c r="CH14" s="173"/>
      <c r="CI14" s="47" t="s">
        <v>7746</v>
      </c>
      <c r="CJ14" s="7" t="s">
        <v>7930</v>
      </c>
      <c r="CK14" s="7" t="s">
        <v>8142</v>
      </c>
      <c r="CL14" s="7" t="s">
        <v>8220</v>
      </c>
      <c r="CM14" s="7" t="s">
        <v>8309</v>
      </c>
    </row>
    <row r="15" spans="1:98" x14ac:dyDescent="0.25">
      <c r="A15" s="59">
        <v>430</v>
      </c>
      <c r="B15" s="47" t="s">
        <v>1544</v>
      </c>
      <c r="C15" s="31" t="s">
        <v>1217</v>
      </c>
      <c r="D15" s="31" t="s">
        <v>1218</v>
      </c>
      <c r="E15" s="47" t="s">
        <v>1</v>
      </c>
      <c r="F15" s="47" t="s">
        <v>1350</v>
      </c>
      <c r="G15" s="53" t="s">
        <v>1219</v>
      </c>
      <c r="H15" s="53" t="s">
        <v>1737</v>
      </c>
      <c r="I15" s="53" t="s">
        <v>1738</v>
      </c>
      <c r="J15" s="28">
        <v>2000</v>
      </c>
      <c r="K15" s="28"/>
      <c r="L15" s="47">
        <v>1000</v>
      </c>
      <c r="M15" s="47">
        <v>1000</v>
      </c>
      <c r="N15" s="47">
        <v>1000</v>
      </c>
      <c r="O15" s="47">
        <v>1000</v>
      </c>
      <c r="P15" s="196">
        <v>1000</v>
      </c>
      <c r="Q15" s="47">
        <v>1000</v>
      </c>
      <c r="R15" s="47">
        <v>1000</v>
      </c>
      <c r="S15" s="47">
        <v>1000</v>
      </c>
      <c r="T15" s="47">
        <v>1000</v>
      </c>
      <c r="U15" s="47">
        <v>1000</v>
      </c>
      <c r="V15" s="31"/>
      <c r="W15" s="31">
        <v>1000</v>
      </c>
      <c r="X15" s="28"/>
      <c r="Y15" s="34"/>
      <c r="Z15" s="31">
        <v>1000</v>
      </c>
      <c r="AA15" s="31">
        <v>1000</v>
      </c>
      <c r="AB15" s="137">
        <v>1000</v>
      </c>
      <c r="AC15" s="137">
        <v>1000</v>
      </c>
      <c r="AD15" s="137">
        <v>1000</v>
      </c>
      <c r="AE15" s="137">
        <v>1000</v>
      </c>
      <c r="AF15" s="137">
        <v>1000</v>
      </c>
      <c r="AG15" s="137">
        <v>1000</v>
      </c>
      <c r="AH15" s="137">
        <v>1000</v>
      </c>
      <c r="AI15" s="137">
        <v>1000</v>
      </c>
      <c r="AJ15" s="137">
        <v>1000</v>
      </c>
      <c r="AK15" s="137">
        <v>1000</v>
      </c>
      <c r="AL15" s="250"/>
      <c r="AM15" s="270"/>
      <c r="AN15" s="151">
        <v>1200</v>
      </c>
      <c r="AO15" s="151">
        <v>1200</v>
      </c>
      <c r="AP15" s="151">
        <v>1200</v>
      </c>
      <c r="AQ15" s="151">
        <v>1200</v>
      </c>
      <c r="AR15" s="151">
        <v>1200</v>
      </c>
      <c r="AS15" s="151">
        <v>1200</v>
      </c>
      <c r="AT15" s="151">
        <v>1200</v>
      </c>
      <c r="AU15" s="151">
        <v>1200</v>
      </c>
      <c r="AV15" s="318" t="s">
        <v>2794</v>
      </c>
      <c r="AW15" s="318" t="s">
        <v>2794</v>
      </c>
      <c r="AX15" s="318" t="s">
        <v>3573</v>
      </c>
      <c r="AY15" s="320" t="s">
        <v>3573</v>
      </c>
      <c r="AZ15" s="275">
        <f>1200*(COUNTBLANK(AN15:AX15))</f>
        <v>0</v>
      </c>
      <c r="BA15" s="122"/>
      <c r="BB15" s="122"/>
      <c r="BC15" s="28"/>
      <c r="BD15" s="406">
        <v>1300</v>
      </c>
      <c r="BE15" t="s">
        <v>3571</v>
      </c>
      <c r="BF15" t="s">
        <v>3571</v>
      </c>
      <c r="BG15" t="s">
        <v>3851</v>
      </c>
      <c r="BH15" t="s">
        <v>3851</v>
      </c>
      <c r="BI15" t="s">
        <v>4119</v>
      </c>
      <c r="BJ15" s="7" t="s">
        <v>4363</v>
      </c>
      <c r="BK15" s="7" t="s">
        <v>4691</v>
      </c>
      <c r="BL15" s="7" t="s">
        <v>4920</v>
      </c>
      <c r="BM15" s="7" t="s">
        <v>4920</v>
      </c>
      <c r="BN15" s="7" t="s">
        <v>5203</v>
      </c>
      <c r="BO15" s="7" t="s">
        <v>5203</v>
      </c>
      <c r="BP15" s="7" t="s">
        <v>5464</v>
      </c>
      <c r="BQ15" s="520" t="s">
        <v>5717</v>
      </c>
      <c r="BR15" s="520" t="s">
        <v>5717</v>
      </c>
      <c r="BS15" s="520" t="s">
        <v>5944</v>
      </c>
      <c r="BT15" s="520" t="s">
        <v>6375</v>
      </c>
      <c r="BU15" s="520" t="s">
        <v>6375</v>
      </c>
      <c r="BV15" s="520" t="s">
        <v>6618</v>
      </c>
      <c r="BW15" s="520" t="s">
        <v>6852</v>
      </c>
      <c r="BX15" s="520" t="s">
        <v>7191</v>
      </c>
      <c r="BY15" s="520" t="s">
        <v>7191</v>
      </c>
      <c r="BZ15" s="520" t="s">
        <v>7501</v>
      </c>
      <c r="CA15" s="520" t="s">
        <v>8072</v>
      </c>
      <c r="CB15" s="520" t="s">
        <v>8397</v>
      </c>
      <c r="CC15" s="275"/>
      <c r="CD15" s="590">
        <f t="shared" si="0"/>
        <v>0</v>
      </c>
      <c r="CE15" s="583">
        <v>1500</v>
      </c>
      <c r="CF15" s="578"/>
      <c r="CG15" s="173" t="s">
        <v>7180</v>
      </c>
      <c r="CH15" s="173"/>
      <c r="CI15" s="151" t="s">
        <v>8398</v>
      </c>
      <c r="CJ15" s="275" t="s">
        <v>8398</v>
      </c>
    </row>
    <row r="16" spans="1:98" x14ac:dyDescent="0.25">
      <c r="A16" s="59">
        <v>432</v>
      </c>
      <c r="B16" s="47" t="s">
        <v>1549</v>
      </c>
      <c r="C16" s="31" t="s">
        <v>1546</v>
      </c>
      <c r="D16" s="31" t="s">
        <v>1547</v>
      </c>
      <c r="E16" s="47" t="s">
        <v>1</v>
      </c>
      <c r="F16" s="47" t="s">
        <v>1350</v>
      </c>
      <c r="G16" s="53" t="s">
        <v>1548</v>
      </c>
      <c r="H16" s="53" t="s">
        <v>1728</v>
      </c>
      <c r="I16" s="53" t="s">
        <v>1729</v>
      </c>
      <c r="J16" s="28">
        <v>1500</v>
      </c>
      <c r="K16" s="28">
        <v>1000</v>
      </c>
      <c r="L16" s="47">
        <v>1000</v>
      </c>
      <c r="M16" s="47">
        <v>1000</v>
      </c>
      <c r="N16" s="47">
        <v>1000</v>
      </c>
      <c r="O16" s="47">
        <v>1000</v>
      </c>
      <c r="P16" s="196">
        <v>1000</v>
      </c>
      <c r="Q16" s="47">
        <v>1000</v>
      </c>
      <c r="R16" s="47">
        <v>1000</v>
      </c>
      <c r="S16" s="47">
        <v>1000</v>
      </c>
      <c r="T16" s="47">
        <v>1000</v>
      </c>
      <c r="U16" s="47">
        <v>1000</v>
      </c>
      <c r="V16" s="31">
        <v>1000</v>
      </c>
      <c r="W16" s="31">
        <v>1000</v>
      </c>
      <c r="X16" s="28"/>
      <c r="Y16" s="28">
        <v>1000</v>
      </c>
      <c r="Z16" s="47">
        <v>1000</v>
      </c>
      <c r="AA16" s="47">
        <v>1000</v>
      </c>
      <c r="AB16" s="3">
        <v>1000</v>
      </c>
      <c r="AC16" s="3">
        <v>1000</v>
      </c>
      <c r="AD16" s="3">
        <v>1000</v>
      </c>
      <c r="AE16" s="3">
        <v>1000</v>
      </c>
      <c r="AF16" s="3">
        <v>1000</v>
      </c>
      <c r="AG16" s="7">
        <v>1000</v>
      </c>
      <c r="AH16" s="7">
        <v>1000</v>
      </c>
      <c r="AI16" s="7">
        <v>1000</v>
      </c>
      <c r="AJ16" s="7">
        <v>1000</v>
      </c>
      <c r="AK16" s="183">
        <v>1000</v>
      </c>
      <c r="AL16" s="250"/>
      <c r="AM16" s="270">
        <v>1200</v>
      </c>
      <c r="AN16" s="7">
        <v>1200</v>
      </c>
      <c r="AO16" s="7">
        <v>1200</v>
      </c>
      <c r="AP16" s="7">
        <v>1200</v>
      </c>
      <c r="AQ16" s="7">
        <v>1200</v>
      </c>
      <c r="AR16" s="7">
        <v>1200</v>
      </c>
      <c r="AS16" s="7">
        <v>1200</v>
      </c>
      <c r="AT16" s="7">
        <v>1200</v>
      </c>
      <c r="AU16" s="7">
        <v>1200</v>
      </c>
      <c r="AV16" s="318" t="s">
        <v>3564</v>
      </c>
      <c r="AW16" s="318" t="s">
        <v>3564</v>
      </c>
      <c r="AX16" s="318" t="s">
        <v>3564</v>
      </c>
      <c r="AY16" s="318" t="s">
        <v>3564</v>
      </c>
      <c r="AZ16" s="275">
        <f>1200*(COUNTBLANK(AN16:AX16)-0)</f>
        <v>0</v>
      </c>
      <c r="BA16" s="122"/>
      <c r="BB16" s="122"/>
      <c r="BC16" s="28"/>
      <c r="BD16" s="406">
        <v>1300</v>
      </c>
      <c r="BE16" t="s">
        <v>3563</v>
      </c>
      <c r="BF16" s="275" t="s">
        <v>3563</v>
      </c>
      <c r="BG16" s="275" t="s">
        <v>3563</v>
      </c>
      <c r="BH16" s="7" t="s">
        <v>4373</v>
      </c>
      <c r="BI16" s="7" t="s">
        <v>4373</v>
      </c>
      <c r="BJ16" s="7" t="s">
        <v>4373</v>
      </c>
      <c r="BK16" s="7" t="s">
        <v>4373</v>
      </c>
      <c r="BL16" s="7" t="s">
        <v>4841</v>
      </c>
      <c r="BM16" s="7" t="s">
        <v>4841</v>
      </c>
      <c r="BN16" s="7" t="s">
        <v>4841</v>
      </c>
      <c r="BO16" s="7" t="s">
        <v>4841</v>
      </c>
      <c r="BP16" s="275">
        <v>1300</v>
      </c>
      <c r="BQ16" s="520" t="s">
        <v>6318</v>
      </c>
      <c r="BR16" s="520" t="s">
        <v>6715</v>
      </c>
      <c r="BS16" s="520" t="s">
        <v>6716</v>
      </c>
      <c r="BT16" s="520" t="s">
        <v>6716</v>
      </c>
      <c r="BU16" s="520" t="s">
        <v>6716</v>
      </c>
      <c r="BV16" s="520" t="s">
        <v>6716</v>
      </c>
      <c r="BW16" s="520" t="s">
        <v>6716</v>
      </c>
      <c r="BX16" s="520"/>
      <c r="BY16" s="520"/>
      <c r="BZ16" s="520"/>
      <c r="CA16" s="520"/>
      <c r="CB16" s="520"/>
      <c r="CC16" s="275"/>
      <c r="CD16" s="590">
        <f t="shared" si="0"/>
        <v>4200</v>
      </c>
      <c r="CE16" s="583">
        <v>1400</v>
      </c>
      <c r="CF16" s="578"/>
      <c r="CG16" s="173"/>
      <c r="CH16" s="173"/>
    </row>
    <row r="17" spans="1:93" x14ac:dyDescent="0.25">
      <c r="A17" s="59">
        <v>436</v>
      </c>
      <c r="B17" s="47" t="s">
        <v>1560</v>
      </c>
      <c r="C17" s="31" t="s">
        <v>1559</v>
      </c>
      <c r="D17" s="31" t="s">
        <v>24</v>
      </c>
      <c r="E17" s="47" t="s">
        <v>1</v>
      </c>
      <c r="F17" s="47" t="s">
        <v>1350</v>
      </c>
      <c r="G17" s="53" t="s">
        <v>1561</v>
      </c>
      <c r="H17" s="53" t="s">
        <v>1746</v>
      </c>
      <c r="I17" s="53"/>
      <c r="J17" s="28">
        <v>1000</v>
      </c>
      <c r="K17" s="28"/>
      <c r="L17" s="47">
        <v>1000</v>
      </c>
      <c r="M17" s="47">
        <v>1000</v>
      </c>
      <c r="N17" s="47">
        <v>1000</v>
      </c>
      <c r="O17" s="47">
        <v>1000</v>
      </c>
      <c r="P17" s="196">
        <v>1000</v>
      </c>
      <c r="Q17" s="47">
        <v>1000</v>
      </c>
      <c r="R17" s="47">
        <v>1000</v>
      </c>
      <c r="S17" s="47">
        <v>1000</v>
      </c>
      <c r="T17" s="47">
        <v>1000</v>
      </c>
      <c r="U17" s="47">
        <v>1000</v>
      </c>
      <c r="V17" s="31">
        <v>1000</v>
      </c>
      <c r="W17" s="31">
        <v>1000</v>
      </c>
      <c r="X17" s="28"/>
      <c r="Y17" s="34">
        <v>1000</v>
      </c>
      <c r="Z17" s="31">
        <v>1000</v>
      </c>
      <c r="AA17" s="31">
        <v>1000</v>
      </c>
      <c r="AB17" s="137">
        <v>1000</v>
      </c>
      <c r="AC17" s="137">
        <v>1000</v>
      </c>
      <c r="AD17" s="137">
        <v>1000</v>
      </c>
      <c r="AE17" s="137">
        <v>1000</v>
      </c>
      <c r="AF17" s="137">
        <v>1000</v>
      </c>
      <c r="AG17" s="137">
        <v>1000</v>
      </c>
      <c r="AH17" s="137">
        <v>1000</v>
      </c>
      <c r="AI17" s="137">
        <v>1000</v>
      </c>
      <c r="AJ17" s="137">
        <v>1000</v>
      </c>
      <c r="AK17" s="137">
        <v>1000</v>
      </c>
      <c r="AL17" s="250"/>
      <c r="AM17" s="270" t="s">
        <v>3432</v>
      </c>
      <c r="AN17" s="151">
        <v>1000</v>
      </c>
      <c r="AO17" s="151">
        <v>1000</v>
      </c>
      <c r="AP17" s="151">
        <v>1200</v>
      </c>
      <c r="AQ17" s="151">
        <v>1200</v>
      </c>
      <c r="AR17" s="151">
        <v>1200</v>
      </c>
      <c r="AS17" s="318">
        <v>1200</v>
      </c>
      <c r="AT17" s="318">
        <v>1200</v>
      </c>
      <c r="AU17" s="318">
        <v>1200</v>
      </c>
      <c r="AV17" s="318">
        <v>1200</v>
      </c>
      <c r="AW17" s="318" t="s">
        <v>2951</v>
      </c>
      <c r="AX17" s="318" t="s">
        <v>2951</v>
      </c>
      <c r="AY17" t="s">
        <v>3432</v>
      </c>
      <c r="AZ17" s="275">
        <v>0</v>
      </c>
      <c r="BA17" s="122"/>
      <c r="BB17" s="122"/>
      <c r="BC17" s="28"/>
      <c r="BD17" s="406">
        <v>1300</v>
      </c>
      <c r="BE17" t="s">
        <v>3433</v>
      </c>
      <c r="BF17" t="s">
        <v>3433</v>
      </c>
      <c r="BG17" t="s">
        <v>3782</v>
      </c>
      <c r="BH17" t="s">
        <v>3782</v>
      </c>
      <c r="BI17" t="s">
        <v>4128</v>
      </c>
      <c r="BJ17" t="s">
        <v>4128</v>
      </c>
      <c r="BK17" s="7" t="s">
        <v>4445</v>
      </c>
      <c r="BL17" s="7" t="s">
        <v>4445</v>
      </c>
      <c r="BM17" s="7" t="s">
        <v>4628</v>
      </c>
      <c r="BN17" s="7" t="s">
        <v>4628</v>
      </c>
      <c r="BO17" s="7" t="s">
        <v>4913</v>
      </c>
      <c r="BP17" s="7" t="s">
        <v>5096</v>
      </c>
      <c r="BQ17" s="520" t="s">
        <v>5616</v>
      </c>
      <c r="BR17" s="520" t="s">
        <v>5880</v>
      </c>
      <c r="BS17" s="520" t="s">
        <v>5880</v>
      </c>
      <c r="BT17" s="520" t="s">
        <v>6126</v>
      </c>
      <c r="BU17" s="520" t="s">
        <v>6390</v>
      </c>
      <c r="BV17" s="520" t="s">
        <v>6697</v>
      </c>
      <c r="BW17" s="520" t="s">
        <v>6925</v>
      </c>
      <c r="BX17" s="520" t="s">
        <v>7183</v>
      </c>
      <c r="BY17" s="520" t="s">
        <v>7482</v>
      </c>
      <c r="BZ17" s="520" t="s">
        <v>8047</v>
      </c>
      <c r="CA17" s="520"/>
      <c r="CB17" s="520"/>
      <c r="CC17" s="275"/>
      <c r="CD17" s="590">
        <f t="shared" si="0"/>
        <v>0</v>
      </c>
      <c r="CE17" s="583">
        <v>1400</v>
      </c>
      <c r="CF17" s="578"/>
      <c r="CG17" s="173"/>
      <c r="CH17" s="173"/>
    </row>
    <row r="18" spans="1:93" x14ac:dyDescent="0.25">
      <c r="A18" s="59">
        <v>437</v>
      </c>
      <c r="B18" s="47" t="s">
        <v>1566</v>
      </c>
      <c r="C18" s="31" t="s">
        <v>1562</v>
      </c>
      <c r="D18" s="31" t="s">
        <v>1354</v>
      </c>
      <c r="E18" s="47" t="s">
        <v>1</v>
      </c>
      <c r="F18" s="47" t="s">
        <v>1350</v>
      </c>
      <c r="G18" s="53" t="s">
        <v>693</v>
      </c>
      <c r="H18" s="53"/>
      <c r="I18" s="53"/>
      <c r="J18" s="28">
        <v>1000</v>
      </c>
      <c r="K18" s="28">
        <v>1000</v>
      </c>
      <c r="L18" s="47">
        <v>1000</v>
      </c>
      <c r="M18" s="47">
        <v>1000</v>
      </c>
      <c r="N18" s="47">
        <v>1000</v>
      </c>
      <c r="O18" s="47"/>
      <c r="P18" s="196">
        <v>1000</v>
      </c>
      <c r="Q18" s="47">
        <v>1000</v>
      </c>
      <c r="R18" s="47">
        <v>1000</v>
      </c>
      <c r="S18" s="47">
        <v>1000</v>
      </c>
      <c r="T18" s="47">
        <v>1000</v>
      </c>
      <c r="U18" s="47">
        <v>1000</v>
      </c>
      <c r="V18" s="31">
        <v>1000</v>
      </c>
      <c r="W18" s="31">
        <v>1000</v>
      </c>
      <c r="X18" s="28"/>
      <c r="Y18" s="34">
        <v>1000</v>
      </c>
      <c r="Z18" s="47">
        <v>1000</v>
      </c>
      <c r="AA18" s="47">
        <v>1000</v>
      </c>
      <c r="AB18" s="3">
        <v>1000</v>
      </c>
      <c r="AC18" s="3">
        <v>1000</v>
      </c>
      <c r="AD18" s="3">
        <v>1000</v>
      </c>
      <c r="AE18" s="3">
        <v>1000</v>
      </c>
      <c r="AF18" s="3">
        <v>1000</v>
      </c>
      <c r="AG18" s="3">
        <v>1000</v>
      </c>
      <c r="AH18" s="3">
        <v>1000</v>
      </c>
      <c r="AI18" s="7">
        <v>1000</v>
      </c>
      <c r="AJ18" s="7">
        <v>1000</v>
      </c>
      <c r="AK18" s="183">
        <v>1000</v>
      </c>
      <c r="AL18" s="250"/>
      <c r="AM18" s="270"/>
      <c r="AN18" s="318">
        <v>1000</v>
      </c>
      <c r="AO18" s="318">
        <v>1000</v>
      </c>
      <c r="AP18" s="318">
        <v>1000</v>
      </c>
      <c r="AQ18" s="318">
        <v>1000</v>
      </c>
      <c r="AR18" s="318">
        <v>1000</v>
      </c>
      <c r="AS18" s="318">
        <v>1000</v>
      </c>
      <c r="AT18" s="318">
        <v>1000</v>
      </c>
      <c r="AU18" s="318">
        <v>1000</v>
      </c>
      <c r="AV18" s="318">
        <v>1000</v>
      </c>
      <c r="AW18" s="318">
        <v>1000</v>
      </c>
      <c r="AX18" s="318">
        <v>1000</v>
      </c>
      <c r="AY18" s="318">
        <v>1000</v>
      </c>
      <c r="AZ18" s="185">
        <f>1200*(COUNTBLANK(AN18:AX18)-0)</f>
        <v>0</v>
      </c>
      <c r="BA18" s="122"/>
      <c r="BB18" s="122"/>
      <c r="BC18" s="28"/>
      <c r="BD18" s="406">
        <v>1200</v>
      </c>
      <c r="BE18" t="s">
        <v>3949</v>
      </c>
      <c r="BF18" s="275" t="s">
        <v>3949</v>
      </c>
      <c r="BG18" s="275" t="s">
        <v>3949</v>
      </c>
      <c r="BH18" s="275" t="s">
        <v>3949</v>
      </c>
      <c r="BI18" s="7" t="s">
        <v>4001</v>
      </c>
      <c r="BJ18" s="7" t="s">
        <v>4001</v>
      </c>
      <c r="BK18" s="7" t="s">
        <v>4001</v>
      </c>
      <c r="BL18" s="7" t="s">
        <v>4001</v>
      </c>
      <c r="BM18" s="7" t="s">
        <v>4193</v>
      </c>
      <c r="BN18" s="7" t="s">
        <v>5128</v>
      </c>
      <c r="BO18" s="7" t="s">
        <v>5128</v>
      </c>
      <c r="BP18" s="7" t="s">
        <v>5994</v>
      </c>
      <c r="BQ18" s="520" t="s">
        <v>5994</v>
      </c>
      <c r="BR18" s="520" t="s">
        <v>5994</v>
      </c>
      <c r="BS18" s="520">
        <v>1400</v>
      </c>
      <c r="BT18" s="520">
        <v>1400</v>
      </c>
      <c r="BU18" s="520">
        <v>1400</v>
      </c>
      <c r="BV18" s="520">
        <v>1400</v>
      </c>
      <c r="BW18" s="520" t="s">
        <v>7331</v>
      </c>
      <c r="BX18" s="520" t="s">
        <v>7331</v>
      </c>
      <c r="BY18" s="520" t="s">
        <v>7331</v>
      </c>
      <c r="BZ18" s="520" t="s">
        <v>7331</v>
      </c>
      <c r="CA18" s="520" t="s">
        <v>7331</v>
      </c>
      <c r="CB18" s="520"/>
      <c r="CC18" s="275"/>
      <c r="CD18" s="590">
        <f t="shared" si="0"/>
        <v>0</v>
      </c>
      <c r="CE18" s="583">
        <v>1200</v>
      </c>
      <c r="CF18" s="578"/>
      <c r="CG18" s="173"/>
      <c r="CH18" s="173"/>
    </row>
    <row r="19" spans="1:93" x14ac:dyDescent="0.25">
      <c r="A19" s="59">
        <v>438</v>
      </c>
      <c r="B19" s="47" t="s">
        <v>1567</v>
      </c>
      <c r="C19" s="31" t="s">
        <v>1563</v>
      </c>
      <c r="D19" s="31" t="s">
        <v>1564</v>
      </c>
      <c r="E19" s="47" t="s">
        <v>1</v>
      </c>
      <c r="F19" s="47" t="s">
        <v>1350</v>
      </c>
      <c r="G19" s="53" t="s">
        <v>1565</v>
      </c>
      <c r="H19" t="s">
        <v>2013</v>
      </c>
      <c r="I19" t="s">
        <v>2014</v>
      </c>
      <c r="J19" s="28">
        <v>2000</v>
      </c>
      <c r="K19" s="28">
        <v>1000</v>
      </c>
      <c r="L19" s="47">
        <v>1000</v>
      </c>
      <c r="M19" s="47">
        <v>1000</v>
      </c>
      <c r="N19" s="47">
        <v>1000</v>
      </c>
      <c r="O19" s="47">
        <v>1000</v>
      </c>
      <c r="P19" s="196">
        <v>1000</v>
      </c>
      <c r="Q19" s="47">
        <v>1000</v>
      </c>
      <c r="R19" s="47">
        <v>1000</v>
      </c>
      <c r="S19" s="47">
        <v>1000</v>
      </c>
      <c r="T19" s="47">
        <v>1000</v>
      </c>
      <c r="U19" s="47">
        <v>1000</v>
      </c>
      <c r="V19" s="31">
        <v>1000</v>
      </c>
      <c r="W19" s="31">
        <v>1000</v>
      </c>
      <c r="X19" s="28"/>
      <c r="Y19" s="34">
        <v>1000</v>
      </c>
      <c r="Z19" s="47">
        <v>1000</v>
      </c>
      <c r="AA19" s="47">
        <v>1000</v>
      </c>
      <c r="AB19" s="3">
        <v>1000</v>
      </c>
      <c r="AC19" s="3">
        <v>1000</v>
      </c>
      <c r="AD19" s="7">
        <v>1000</v>
      </c>
      <c r="AE19" s="7">
        <v>1000</v>
      </c>
      <c r="AF19" s="7">
        <v>1000</v>
      </c>
      <c r="AG19" s="7">
        <v>1000</v>
      </c>
      <c r="AH19" s="7">
        <v>1000</v>
      </c>
      <c r="AI19" s="7">
        <v>1000</v>
      </c>
      <c r="AJ19">
        <v>1000</v>
      </c>
      <c r="AK19">
        <v>1000</v>
      </c>
      <c r="AL19" s="250"/>
      <c r="AM19" s="270"/>
      <c r="AN19">
        <v>1200</v>
      </c>
      <c r="AO19">
        <v>1200</v>
      </c>
      <c r="AP19">
        <v>1200</v>
      </c>
      <c r="AQ19">
        <v>1200</v>
      </c>
      <c r="AR19">
        <v>1200</v>
      </c>
      <c r="AS19">
        <v>1200</v>
      </c>
      <c r="AT19" s="318">
        <v>1200</v>
      </c>
      <c r="AU19" s="318">
        <v>1200</v>
      </c>
      <c r="AV19" s="318">
        <v>1200</v>
      </c>
      <c r="AW19" s="318">
        <v>1200</v>
      </c>
      <c r="AX19" s="318" t="s">
        <v>2948</v>
      </c>
      <c r="AY19" t="s">
        <v>2948</v>
      </c>
      <c r="AZ19" s="275">
        <f>1200*(COUNTBLANK(AN19:AX19)-0)</f>
        <v>0</v>
      </c>
      <c r="BA19" s="122"/>
      <c r="BB19" s="122"/>
      <c r="BC19" s="28"/>
      <c r="BD19" s="406">
        <v>1400</v>
      </c>
      <c r="BE19" t="s">
        <v>3283</v>
      </c>
      <c r="BF19" t="s">
        <v>3283</v>
      </c>
      <c r="BG19" t="s">
        <v>3970</v>
      </c>
      <c r="BH19" t="s">
        <v>3970</v>
      </c>
      <c r="BI19" s="7" t="s">
        <v>4179</v>
      </c>
      <c r="BJ19" s="7" t="s">
        <v>4399</v>
      </c>
      <c r="BK19" s="7" t="s">
        <v>4399</v>
      </c>
      <c r="BL19" t="s">
        <v>4601</v>
      </c>
      <c r="BM19" t="s">
        <v>4601</v>
      </c>
      <c r="BN19" s="7" t="s">
        <v>5262</v>
      </c>
      <c r="BO19" s="7" t="s">
        <v>5262</v>
      </c>
      <c r="BP19" s="7" t="s">
        <v>5262</v>
      </c>
      <c r="BQ19" s="520" t="s">
        <v>5979</v>
      </c>
      <c r="BR19" s="520" t="s">
        <v>5979</v>
      </c>
      <c r="BS19" s="520" t="s">
        <v>6207</v>
      </c>
      <c r="BT19" s="520" t="s">
        <v>6401</v>
      </c>
      <c r="BU19" s="520" t="s">
        <v>6401</v>
      </c>
      <c r="BV19" s="520" t="s">
        <v>6401</v>
      </c>
      <c r="BW19" s="520" t="s">
        <v>6401</v>
      </c>
      <c r="BX19" s="520" t="s">
        <v>7078</v>
      </c>
      <c r="BY19" s="520" t="s">
        <v>7078</v>
      </c>
      <c r="BZ19" s="520" t="s">
        <v>7301</v>
      </c>
      <c r="CA19" s="520" t="s">
        <v>7685</v>
      </c>
      <c r="CB19" s="520" t="s">
        <v>7685</v>
      </c>
      <c r="CC19" s="275"/>
      <c r="CD19" s="530">
        <f t="shared" ref="CD19:CD39" si="1">+CE19*(COUNTBLANK(BQ19:BZ19))</f>
        <v>0</v>
      </c>
      <c r="CE19" s="583">
        <v>1500</v>
      </c>
      <c r="CF19" s="578"/>
      <c r="CG19" s="173"/>
      <c r="CH19" s="173"/>
    </row>
    <row r="20" spans="1:93" x14ac:dyDescent="0.25">
      <c r="A20" s="59">
        <v>440</v>
      </c>
      <c r="B20" s="47" t="s">
        <v>1575</v>
      </c>
      <c r="C20" s="31" t="s">
        <v>1571</v>
      </c>
      <c r="D20" s="31" t="s">
        <v>1572</v>
      </c>
      <c r="E20" s="47" t="s">
        <v>1</v>
      </c>
      <c r="F20" s="47" t="s">
        <v>1350</v>
      </c>
      <c r="G20" s="53" t="s">
        <v>1577</v>
      </c>
      <c r="H20" s="53" t="s">
        <v>1730</v>
      </c>
      <c r="I20" s="53" t="s">
        <v>1731</v>
      </c>
      <c r="J20" s="28">
        <v>1500</v>
      </c>
      <c r="K20" s="28"/>
      <c r="L20" s="47">
        <v>1000</v>
      </c>
      <c r="M20" s="47">
        <v>1000</v>
      </c>
      <c r="N20" s="47">
        <v>1000</v>
      </c>
      <c r="O20" s="47">
        <v>1000</v>
      </c>
      <c r="P20" s="196">
        <v>1000</v>
      </c>
      <c r="Q20" s="47">
        <v>1000</v>
      </c>
      <c r="R20" s="47">
        <v>1000</v>
      </c>
      <c r="S20" s="47">
        <v>1000</v>
      </c>
      <c r="T20" s="47">
        <v>1000</v>
      </c>
      <c r="U20" s="47">
        <v>1000</v>
      </c>
      <c r="V20" s="31">
        <v>1000</v>
      </c>
      <c r="W20" s="31">
        <v>1000</v>
      </c>
      <c r="X20" s="28"/>
      <c r="Y20" s="34">
        <v>1000</v>
      </c>
      <c r="Z20" s="31">
        <v>800</v>
      </c>
      <c r="AA20" s="31">
        <v>800</v>
      </c>
      <c r="AB20" s="137">
        <v>1000</v>
      </c>
      <c r="AC20" s="137">
        <v>1000</v>
      </c>
      <c r="AD20" s="137">
        <v>1000</v>
      </c>
      <c r="AE20" s="137">
        <v>1000</v>
      </c>
      <c r="AF20" s="137">
        <v>1000</v>
      </c>
      <c r="AG20" s="137">
        <v>1000</v>
      </c>
      <c r="AH20" s="137">
        <v>1000</v>
      </c>
      <c r="AI20" s="137">
        <v>1000</v>
      </c>
      <c r="AJ20" s="137">
        <v>1000</v>
      </c>
      <c r="AK20" s="137">
        <v>1000</v>
      </c>
      <c r="AL20" s="250"/>
      <c r="AM20" s="270"/>
      <c r="AN20" s="151">
        <v>1200</v>
      </c>
      <c r="AO20" s="151">
        <v>1200</v>
      </c>
      <c r="AP20" s="151">
        <v>1200</v>
      </c>
      <c r="AQ20" s="151">
        <v>1200</v>
      </c>
      <c r="AR20" s="151">
        <v>1200</v>
      </c>
      <c r="AS20" s="151">
        <v>1200</v>
      </c>
      <c r="AT20" s="151">
        <v>1200</v>
      </c>
      <c r="AU20" s="151">
        <v>1200</v>
      </c>
      <c r="AV20" s="151">
        <v>1200</v>
      </c>
      <c r="AW20" s="151">
        <v>1200</v>
      </c>
      <c r="AX20" s="151">
        <v>1200</v>
      </c>
      <c r="AY20" s="151">
        <v>1200</v>
      </c>
      <c r="BA20" s="122"/>
      <c r="BB20" s="122"/>
      <c r="BC20" s="28"/>
      <c r="BD20" s="406">
        <v>1400</v>
      </c>
      <c r="BE20" t="s">
        <v>2752</v>
      </c>
      <c r="BF20" t="s">
        <v>3040</v>
      </c>
      <c r="BG20" t="s">
        <v>3321</v>
      </c>
      <c r="BH20" s="275" t="s">
        <v>3321</v>
      </c>
      <c r="BI20" s="275" t="s">
        <v>3321</v>
      </c>
      <c r="BJ20" s="7" t="s">
        <v>3559</v>
      </c>
      <c r="BK20" s="7" t="s">
        <v>3697</v>
      </c>
      <c r="BL20" s="7" t="s">
        <v>3997</v>
      </c>
      <c r="BM20" s="7" t="s">
        <v>4302</v>
      </c>
      <c r="BN20" s="7" t="s">
        <v>4302</v>
      </c>
      <c r="BO20" s="7" t="s">
        <v>4735</v>
      </c>
      <c r="BP20" s="7" t="s">
        <v>5365</v>
      </c>
      <c r="BQ20" s="520" t="s">
        <v>5437</v>
      </c>
      <c r="BR20" s="520" t="s">
        <v>5638</v>
      </c>
      <c r="BS20" s="520" t="s">
        <v>5779</v>
      </c>
      <c r="BT20" s="520" t="s">
        <v>5779</v>
      </c>
      <c r="BU20" s="520" t="s">
        <v>5779</v>
      </c>
      <c r="BV20" s="520" t="s">
        <v>6142</v>
      </c>
      <c r="BW20" s="520" t="s">
        <v>6615</v>
      </c>
      <c r="BX20" s="520" t="s">
        <v>6615</v>
      </c>
      <c r="BY20" s="520" t="s">
        <v>6892</v>
      </c>
      <c r="BZ20" s="520" t="s">
        <v>6893</v>
      </c>
      <c r="CA20" s="520" t="s">
        <v>7178</v>
      </c>
      <c r="CB20" s="520" t="s">
        <v>7700</v>
      </c>
      <c r="CC20" s="275"/>
      <c r="CD20" s="530">
        <f t="shared" si="1"/>
        <v>0</v>
      </c>
      <c r="CE20" s="583">
        <v>1500</v>
      </c>
      <c r="CF20" s="578"/>
      <c r="CG20" s="173" t="s">
        <v>8233</v>
      </c>
      <c r="CH20" s="173"/>
      <c r="CI20" t="s">
        <v>8233</v>
      </c>
      <c r="CJ20" s="275" t="s">
        <v>8233</v>
      </c>
      <c r="CK20" s="275" t="s">
        <v>8233</v>
      </c>
    </row>
    <row r="21" spans="1:93" x14ac:dyDescent="0.25">
      <c r="A21" s="59">
        <v>441</v>
      </c>
      <c r="B21" s="47" t="s">
        <v>1576</v>
      </c>
      <c r="C21" s="31" t="s">
        <v>1573</v>
      </c>
      <c r="D21" s="31" t="s">
        <v>1574</v>
      </c>
      <c r="E21" s="47" t="s">
        <v>1</v>
      </c>
      <c r="F21" s="47" t="s">
        <v>1350</v>
      </c>
      <c r="G21" s="53" t="s">
        <v>1578</v>
      </c>
      <c r="H21" s="53" t="s">
        <v>1718</v>
      </c>
      <c r="I21" s="53" t="s">
        <v>1719</v>
      </c>
      <c r="J21" s="28">
        <v>1500</v>
      </c>
      <c r="K21" s="28"/>
      <c r="L21" s="47">
        <v>1000</v>
      </c>
      <c r="M21" s="47">
        <v>1000</v>
      </c>
      <c r="N21" s="47">
        <v>1000</v>
      </c>
      <c r="O21" s="47">
        <v>1000</v>
      </c>
      <c r="P21" s="196">
        <v>1000</v>
      </c>
      <c r="Q21" s="47">
        <v>1000</v>
      </c>
      <c r="R21" s="47">
        <v>1000</v>
      </c>
      <c r="S21" s="47">
        <v>1000</v>
      </c>
      <c r="T21" s="47">
        <v>1000</v>
      </c>
      <c r="U21" s="47">
        <v>1000</v>
      </c>
      <c r="V21" s="31">
        <v>1000</v>
      </c>
      <c r="W21" s="31">
        <v>1000</v>
      </c>
      <c r="X21" s="28"/>
      <c r="Y21" s="34">
        <v>1000</v>
      </c>
      <c r="Z21" s="31">
        <v>800</v>
      </c>
      <c r="AA21" s="31">
        <v>800</v>
      </c>
      <c r="AB21" s="137">
        <v>1000</v>
      </c>
      <c r="AC21" s="137">
        <v>1000</v>
      </c>
      <c r="AD21" s="137">
        <v>1000</v>
      </c>
      <c r="AE21">
        <v>1000</v>
      </c>
      <c r="AF21">
        <v>1000</v>
      </c>
      <c r="AG21">
        <v>1000</v>
      </c>
      <c r="AH21">
        <v>1000</v>
      </c>
      <c r="AI21">
        <v>1000</v>
      </c>
      <c r="AJ21">
        <v>1000</v>
      </c>
      <c r="AK21">
        <v>1000</v>
      </c>
      <c r="AL21" s="250"/>
      <c r="AM21" s="270">
        <v>1200</v>
      </c>
      <c r="AN21">
        <v>1200</v>
      </c>
      <c r="AO21">
        <v>1200</v>
      </c>
      <c r="AP21">
        <v>1200</v>
      </c>
      <c r="AQ21">
        <v>1200</v>
      </c>
      <c r="AR21">
        <v>1200</v>
      </c>
      <c r="AS21">
        <v>1200</v>
      </c>
      <c r="AT21">
        <v>1200</v>
      </c>
      <c r="AU21">
        <v>1200</v>
      </c>
      <c r="AV21">
        <v>1200</v>
      </c>
      <c r="AW21">
        <v>1200</v>
      </c>
      <c r="AX21">
        <v>1200</v>
      </c>
      <c r="AY21">
        <v>1200</v>
      </c>
      <c r="BA21" s="122"/>
      <c r="BB21" s="122"/>
      <c r="BC21" s="28"/>
      <c r="BD21" s="406">
        <v>1400</v>
      </c>
      <c r="BE21" t="s">
        <v>2753</v>
      </c>
      <c r="BF21" t="s">
        <v>3331</v>
      </c>
      <c r="BG21" s="275" t="s">
        <v>3331</v>
      </c>
      <c r="BH21" s="275" t="s">
        <v>3331</v>
      </c>
      <c r="BI21" s="275" t="s">
        <v>3331</v>
      </c>
      <c r="BJ21" s="7" t="s">
        <v>3558</v>
      </c>
      <c r="BK21" s="7" t="s">
        <v>3694</v>
      </c>
      <c r="BL21" s="7" t="s">
        <v>3962</v>
      </c>
      <c r="BM21" s="7" t="s">
        <v>4182</v>
      </c>
      <c r="BN21" s="7" t="s">
        <v>4325</v>
      </c>
      <c r="BO21" s="7" t="s">
        <v>4736</v>
      </c>
      <c r="BP21" s="7" t="s">
        <v>5334</v>
      </c>
      <c r="BQ21" s="520" t="s">
        <v>5334</v>
      </c>
      <c r="BR21" s="520" t="s">
        <v>5635</v>
      </c>
      <c r="BS21" s="520">
        <v>1500</v>
      </c>
      <c r="BT21" s="520" t="s">
        <v>6851</v>
      </c>
      <c r="BU21" s="520" t="s">
        <v>6851</v>
      </c>
      <c r="BV21" s="520" t="s">
        <v>6229</v>
      </c>
      <c r="BW21" s="520" t="s">
        <v>6681</v>
      </c>
      <c r="BX21" s="520" t="s">
        <v>6850</v>
      </c>
      <c r="BY21" s="520" t="s">
        <v>6850</v>
      </c>
      <c r="BZ21" s="520" t="s">
        <v>7092</v>
      </c>
      <c r="CA21" s="520" t="s">
        <v>7330</v>
      </c>
      <c r="CB21" s="520" t="s">
        <v>7910</v>
      </c>
      <c r="CC21" s="275"/>
      <c r="CD21" s="530">
        <f t="shared" si="1"/>
        <v>0</v>
      </c>
      <c r="CE21" s="583">
        <v>1500</v>
      </c>
      <c r="CF21" s="578"/>
      <c r="CG21" s="173"/>
      <c r="CH21" s="173"/>
      <c r="CI21" t="s">
        <v>8369</v>
      </c>
      <c r="CJ21" s="275" t="s">
        <v>8369</v>
      </c>
      <c r="CK21" s="275" t="s">
        <v>8369</v>
      </c>
      <c r="CL21" s="275" t="s">
        <v>8369</v>
      </c>
      <c r="CM21" s="275" t="s">
        <v>8369</v>
      </c>
    </row>
    <row r="22" spans="1:93" x14ac:dyDescent="0.25">
      <c r="A22" s="59">
        <v>448</v>
      </c>
      <c r="B22" s="47" t="s">
        <v>1595</v>
      </c>
      <c r="C22" s="47" t="s">
        <v>552</v>
      </c>
      <c r="D22" s="47" t="s">
        <v>167</v>
      </c>
      <c r="E22" s="47" t="s">
        <v>1</v>
      </c>
      <c r="F22" s="47" t="s">
        <v>1350</v>
      </c>
      <c r="G22" s="53" t="s">
        <v>1596</v>
      </c>
      <c r="H22" s="53" t="s">
        <v>1736</v>
      </c>
      <c r="I22" s="53" t="s">
        <v>1747</v>
      </c>
      <c r="J22" s="47">
        <v>1000</v>
      </c>
      <c r="K22" s="47"/>
      <c r="L22" s="47"/>
      <c r="M22" s="47"/>
      <c r="N22" s="47"/>
      <c r="O22" s="47"/>
      <c r="P22" s="196"/>
      <c r="Q22" s="47"/>
      <c r="R22" s="47"/>
      <c r="S22" s="47"/>
      <c r="T22" s="47"/>
      <c r="U22" s="47"/>
      <c r="V22" s="47"/>
      <c r="W22" s="47"/>
      <c r="X22" s="47"/>
      <c r="Y22" s="196"/>
      <c r="Z22" s="47"/>
      <c r="AA22" s="47"/>
      <c r="AB22" s="3"/>
      <c r="AC22" s="3"/>
      <c r="AD22" s="3"/>
      <c r="AE22" s="3"/>
      <c r="AF22" s="3"/>
      <c r="AG22" s="3"/>
      <c r="AH22" s="3"/>
      <c r="AL22" s="250"/>
      <c r="AM22" s="270"/>
      <c r="BA22" s="363" t="s">
        <v>3419</v>
      </c>
      <c r="BB22" s="122"/>
      <c r="BC22" s="28"/>
      <c r="BD22" s="406">
        <v>0</v>
      </c>
      <c r="BQ22" s="520" t="s">
        <v>6743</v>
      </c>
      <c r="BR22" s="520" t="s">
        <v>6951</v>
      </c>
      <c r="BS22" s="520" t="s">
        <v>7348</v>
      </c>
      <c r="BT22" s="520" t="s">
        <v>7348</v>
      </c>
      <c r="BU22" s="520"/>
      <c r="BV22" s="520"/>
      <c r="BW22" s="520"/>
      <c r="BX22" s="520"/>
      <c r="BY22" s="520"/>
      <c r="BZ22" s="520"/>
      <c r="CA22" s="520"/>
      <c r="CB22" s="520"/>
      <c r="CC22" s="275"/>
      <c r="CD22" s="590">
        <f t="shared" si="1"/>
        <v>6000</v>
      </c>
      <c r="CE22" s="583">
        <v>1000</v>
      </c>
      <c r="CF22" s="578"/>
      <c r="CG22" s="173"/>
      <c r="CH22" s="173"/>
      <c r="CI22" s="22" t="s">
        <v>4890</v>
      </c>
      <c r="CJ22" s="22"/>
    </row>
    <row r="23" spans="1:93" x14ac:dyDescent="0.25">
      <c r="A23" s="59">
        <v>450</v>
      </c>
      <c r="B23" s="47" t="s">
        <v>1610</v>
      </c>
      <c r="C23" s="31" t="s">
        <v>1609</v>
      </c>
      <c r="D23" s="31" t="s">
        <v>1287</v>
      </c>
      <c r="E23" s="47" t="s">
        <v>1</v>
      </c>
      <c r="F23" s="47" t="s">
        <v>1350</v>
      </c>
      <c r="G23" s="53"/>
      <c r="H23" s="53"/>
      <c r="I23" s="53"/>
      <c r="J23" s="28">
        <v>1500</v>
      </c>
      <c r="K23" s="28">
        <f>500+500</f>
        <v>1000</v>
      </c>
      <c r="L23" s="47">
        <v>1000</v>
      </c>
      <c r="M23" s="47">
        <v>1000</v>
      </c>
      <c r="N23" s="47">
        <v>1000</v>
      </c>
      <c r="O23" s="47">
        <v>1000</v>
      </c>
      <c r="P23" s="196">
        <v>1000</v>
      </c>
      <c r="Q23" s="47">
        <v>1000</v>
      </c>
      <c r="R23" s="47">
        <v>1000</v>
      </c>
      <c r="S23" s="47">
        <v>1000</v>
      </c>
      <c r="T23" s="47">
        <v>1000</v>
      </c>
      <c r="U23" s="47">
        <v>1000</v>
      </c>
      <c r="V23" s="31">
        <v>1000</v>
      </c>
      <c r="W23" s="31">
        <v>1000</v>
      </c>
      <c r="X23" s="28"/>
      <c r="Y23" s="34">
        <v>1000</v>
      </c>
      <c r="Z23" s="31">
        <v>1000</v>
      </c>
      <c r="AA23" s="47">
        <v>1000</v>
      </c>
      <c r="AB23" s="3">
        <v>1000</v>
      </c>
      <c r="AC23" s="3">
        <v>1000</v>
      </c>
      <c r="AD23" s="3">
        <v>1000</v>
      </c>
      <c r="AE23" s="3">
        <v>1000</v>
      </c>
      <c r="AF23" s="7">
        <v>1000</v>
      </c>
      <c r="AG23" s="7">
        <v>1000</v>
      </c>
      <c r="AH23" s="7">
        <v>1000</v>
      </c>
      <c r="AI23" s="7">
        <v>1000</v>
      </c>
      <c r="AJ23" s="7">
        <v>1000</v>
      </c>
      <c r="AK23" s="318">
        <v>1000</v>
      </c>
      <c r="AL23" s="250"/>
      <c r="AM23" s="270"/>
      <c r="AN23" s="318" t="s">
        <v>2972</v>
      </c>
      <c r="AO23" s="318" t="s">
        <v>4283</v>
      </c>
      <c r="AP23" s="318" t="s">
        <v>4283</v>
      </c>
      <c r="AQ23" s="318" t="s">
        <v>4573</v>
      </c>
      <c r="AR23" s="318"/>
      <c r="AS23" s="318"/>
      <c r="AT23" s="318"/>
      <c r="AU23" s="318"/>
      <c r="AV23" s="318"/>
      <c r="AW23" s="318"/>
      <c r="AX23" s="318"/>
      <c r="AZ23" s="275">
        <f>1200*(COUNTBLANK(AN23:AX23)-0)</f>
        <v>8400</v>
      </c>
      <c r="BA23" s="122"/>
      <c r="BB23" s="122"/>
      <c r="BC23" s="28">
        <v>8400</v>
      </c>
      <c r="BD23" s="406">
        <v>1300</v>
      </c>
      <c r="BE23" t="s">
        <v>2971</v>
      </c>
      <c r="BF23" t="s">
        <v>3346</v>
      </c>
      <c r="BG23" s="275" t="s">
        <v>3346</v>
      </c>
      <c r="BH23" s="275" t="s">
        <v>3346</v>
      </c>
      <c r="BI23" s="275" t="s">
        <v>3346</v>
      </c>
      <c r="BJ23" s="7" t="s">
        <v>4078</v>
      </c>
      <c r="BK23" s="7" t="s">
        <v>4078</v>
      </c>
      <c r="BL23" s="7" t="s">
        <v>4078</v>
      </c>
      <c r="BM23" s="7" t="s">
        <v>4174</v>
      </c>
      <c r="BN23" s="7" t="s">
        <v>4282</v>
      </c>
      <c r="BO23" s="7" t="s">
        <v>4571</v>
      </c>
      <c r="BP23" s="7" t="s">
        <v>5134</v>
      </c>
      <c r="BQ23" s="520" t="s">
        <v>6406</v>
      </c>
      <c r="BR23" s="520" t="s">
        <v>6406</v>
      </c>
      <c r="BS23" s="520" t="s">
        <v>6406</v>
      </c>
      <c r="BT23" s="520" t="s">
        <v>6718</v>
      </c>
      <c r="BU23" s="520" t="s">
        <v>6907</v>
      </c>
      <c r="BV23" s="520" t="s">
        <v>7086</v>
      </c>
      <c r="BW23" s="520" t="s">
        <v>8070</v>
      </c>
      <c r="BX23" s="520" t="s">
        <v>8070</v>
      </c>
      <c r="BY23" s="520" t="s">
        <v>8070</v>
      </c>
      <c r="BZ23" s="520"/>
      <c r="CA23" s="520"/>
      <c r="CB23" s="520"/>
      <c r="CC23" s="275"/>
      <c r="CD23" s="590">
        <f t="shared" si="1"/>
        <v>1300</v>
      </c>
      <c r="CE23" s="583">
        <v>1300</v>
      </c>
      <c r="CF23" s="578"/>
      <c r="CG23" s="173"/>
      <c r="CH23" s="173"/>
      <c r="CI23" s="275" t="s">
        <v>4231</v>
      </c>
      <c r="CM23" s="632" t="s">
        <v>4248</v>
      </c>
      <c r="CN23" s="632"/>
      <c r="CO23" s="632"/>
    </row>
    <row r="24" spans="1:93" x14ac:dyDescent="0.25">
      <c r="A24" s="59">
        <v>452</v>
      </c>
      <c r="B24" s="47" t="s">
        <v>1619</v>
      </c>
      <c r="C24" s="31" t="s">
        <v>1391</v>
      </c>
      <c r="D24" s="31" t="s">
        <v>171</v>
      </c>
      <c r="E24" s="47" t="s">
        <v>1</v>
      </c>
      <c r="F24" s="47" t="s">
        <v>1350</v>
      </c>
      <c r="G24" s="53" t="s">
        <v>1620</v>
      </c>
      <c r="H24" s="53" t="s">
        <v>1710</v>
      </c>
      <c r="I24" s="53" t="s">
        <v>1711</v>
      </c>
      <c r="J24" s="28">
        <v>1500</v>
      </c>
      <c r="K24" s="28">
        <v>1000</v>
      </c>
      <c r="L24" s="113"/>
      <c r="M24" s="113"/>
      <c r="N24" s="113"/>
      <c r="O24" s="47">
        <v>1000</v>
      </c>
      <c r="P24" s="196">
        <v>1000</v>
      </c>
      <c r="Q24" s="47">
        <v>1000</v>
      </c>
      <c r="R24" s="47">
        <v>1000</v>
      </c>
      <c r="S24" s="47">
        <v>1000</v>
      </c>
      <c r="T24" s="47">
        <v>1000</v>
      </c>
      <c r="U24" s="47">
        <v>1000</v>
      </c>
      <c r="V24" s="31">
        <v>1000</v>
      </c>
      <c r="W24" s="31">
        <v>1000</v>
      </c>
      <c r="X24" s="28"/>
      <c r="Y24" s="34"/>
      <c r="Z24" s="31">
        <v>1000</v>
      </c>
      <c r="AA24" s="31">
        <v>1000</v>
      </c>
      <c r="AB24" s="137">
        <v>1000</v>
      </c>
      <c r="AC24" s="137">
        <v>1000</v>
      </c>
      <c r="AD24" s="137">
        <v>1000</v>
      </c>
      <c r="AE24" s="137">
        <v>1000</v>
      </c>
      <c r="AF24" s="137">
        <v>1000</v>
      </c>
      <c r="AG24" s="137">
        <v>1000</v>
      </c>
      <c r="AH24" s="137">
        <v>1000</v>
      </c>
      <c r="AI24" s="137">
        <v>1000</v>
      </c>
      <c r="AJ24" s="137">
        <v>1000</v>
      </c>
      <c r="AK24" s="137">
        <v>1000</v>
      </c>
      <c r="AL24" s="250"/>
      <c r="AM24" s="270"/>
      <c r="AN24" s="151">
        <v>1200</v>
      </c>
      <c r="AO24" s="151">
        <v>1200</v>
      </c>
      <c r="AP24" s="151">
        <v>1200</v>
      </c>
      <c r="AQ24" s="151">
        <v>1200</v>
      </c>
      <c r="AR24" s="151">
        <v>1200</v>
      </c>
      <c r="AS24" s="151">
        <v>1200</v>
      </c>
      <c r="AT24" s="318">
        <v>200</v>
      </c>
      <c r="AU24" s="318">
        <v>1200</v>
      </c>
      <c r="AV24" s="318">
        <v>1200</v>
      </c>
      <c r="AW24" s="318">
        <v>1200</v>
      </c>
      <c r="AX24" s="318">
        <v>1200</v>
      </c>
      <c r="AY24" t="s">
        <v>3394</v>
      </c>
      <c r="AZ24" s="275">
        <f>1200*(COUNTBLANK(AN24:AX24)-0)</f>
        <v>0</v>
      </c>
      <c r="BA24" s="122"/>
      <c r="BB24" s="250"/>
      <c r="BC24" s="28"/>
      <c r="BD24" s="406">
        <v>1300</v>
      </c>
      <c r="BE24" t="s">
        <v>3395</v>
      </c>
      <c r="BF24" s="275" t="s">
        <v>3395</v>
      </c>
      <c r="BG24" s="275" t="s">
        <v>3395</v>
      </c>
      <c r="BH24" s="275" t="s">
        <v>3395</v>
      </c>
      <c r="BI24" s="7" t="s">
        <v>3951</v>
      </c>
      <c r="BJ24" s="7" t="s">
        <v>3951</v>
      </c>
      <c r="BK24" s="7" t="s">
        <v>4118</v>
      </c>
      <c r="BL24" s="7" t="s">
        <v>4118</v>
      </c>
      <c r="BM24" s="7" t="s">
        <v>4372</v>
      </c>
      <c r="BN24" s="7" t="s">
        <v>4674</v>
      </c>
      <c r="BO24" s="7" t="s">
        <v>4674</v>
      </c>
      <c r="BP24" s="7" t="s">
        <v>4956</v>
      </c>
      <c r="BQ24" s="520" t="s">
        <v>5415</v>
      </c>
      <c r="BR24" s="520" t="s">
        <v>5415</v>
      </c>
      <c r="BS24" s="520" t="s">
        <v>5821</v>
      </c>
      <c r="BT24" s="520" t="s">
        <v>5821</v>
      </c>
      <c r="BU24" s="520" t="s">
        <v>6351</v>
      </c>
      <c r="BV24" s="520" t="s">
        <v>6351</v>
      </c>
      <c r="BW24" s="520" t="s">
        <v>6598</v>
      </c>
      <c r="BX24" s="520" t="s">
        <v>6821</v>
      </c>
      <c r="BY24" s="520" t="s">
        <v>6987</v>
      </c>
      <c r="BZ24" s="520" t="s">
        <v>7158</v>
      </c>
      <c r="CA24" s="520" t="s">
        <v>7158</v>
      </c>
      <c r="CB24" s="520" t="s">
        <v>7590</v>
      </c>
      <c r="CC24" s="275"/>
      <c r="CD24" s="530">
        <f t="shared" si="1"/>
        <v>0</v>
      </c>
      <c r="CE24" s="583">
        <v>1400</v>
      </c>
      <c r="CF24" s="578"/>
      <c r="CG24" s="173" t="s">
        <v>7590</v>
      </c>
      <c r="CH24" s="173"/>
      <c r="CI24" t="s">
        <v>8113</v>
      </c>
      <c r="CJ24" s="275" t="s">
        <v>8113</v>
      </c>
      <c r="CK24" s="536" t="s">
        <v>8336</v>
      </c>
      <c r="CL24" s="536" t="s">
        <v>8336</v>
      </c>
    </row>
    <row r="25" spans="1:93" x14ac:dyDescent="0.25">
      <c r="A25" s="59">
        <v>461</v>
      </c>
      <c r="B25" s="47" t="s">
        <v>1669</v>
      </c>
      <c r="C25" s="31" t="s">
        <v>2232</v>
      </c>
      <c r="D25" s="31" t="s">
        <v>1667</v>
      </c>
      <c r="E25" s="47" t="s">
        <v>125</v>
      </c>
      <c r="F25" s="47" t="s">
        <v>1650</v>
      </c>
      <c r="G25" s="53" t="s">
        <v>1668</v>
      </c>
      <c r="H25" s="53"/>
      <c r="I25" s="53"/>
      <c r="J25" s="47"/>
      <c r="K25" s="47"/>
      <c r="L25" s="47"/>
      <c r="M25" s="47"/>
      <c r="N25" s="47"/>
      <c r="O25" s="47"/>
      <c r="P25" s="196"/>
      <c r="Q25" s="47"/>
      <c r="R25" s="47"/>
      <c r="S25" s="47"/>
      <c r="T25" s="47"/>
      <c r="U25" s="47"/>
      <c r="V25" s="31"/>
      <c r="W25" s="31"/>
      <c r="X25" s="28">
        <v>2000</v>
      </c>
      <c r="Y25" s="34">
        <v>1100</v>
      </c>
      <c r="Z25" s="31"/>
      <c r="AA25" s="31"/>
      <c r="AB25">
        <v>1100</v>
      </c>
      <c r="AC25">
        <v>1100</v>
      </c>
      <c r="AD25">
        <v>1100</v>
      </c>
      <c r="AE25">
        <v>1100</v>
      </c>
      <c r="AF25">
        <v>1100</v>
      </c>
      <c r="AG25">
        <v>1100</v>
      </c>
      <c r="AH25">
        <v>1100</v>
      </c>
      <c r="AI25">
        <v>1100</v>
      </c>
      <c r="AJ25">
        <v>1100</v>
      </c>
      <c r="AK25">
        <v>1100</v>
      </c>
      <c r="AL25" s="250"/>
      <c r="AM25" s="270">
        <v>1100</v>
      </c>
      <c r="AN25">
        <v>1100</v>
      </c>
      <c r="AO25">
        <v>1100</v>
      </c>
      <c r="AP25">
        <v>1100</v>
      </c>
      <c r="AQ25">
        <v>1100</v>
      </c>
      <c r="AR25">
        <v>1100</v>
      </c>
      <c r="AS25">
        <v>1100</v>
      </c>
      <c r="AT25">
        <v>1100</v>
      </c>
      <c r="AU25">
        <v>1100</v>
      </c>
      <c r="AV25">
        <v>1100</v>
      </c>
      <c r="AW25">
        <v>1100</v>
      </c>
      <c r="AX25">
        <v>1100</v>
      </c>
      <c r="AY25">
        <v>1100</v>
      </c>
      <c r="BA25" s="122"/>
      <c r="BB25" s="122" t="s">
        <v>3527</v>
      </c>
      <c r="BC25" s="28"/>
      <c r="BD25" s="406">
        <v>1200</v>
      </c>
      <c r="BE25" t="s">
        <v>2755</v>
      </c>
      <c r="BF25" t="s">
        <v>2818</v>
      </c>
      <c r="BG25" t="s">
        <v>3284</v>
      </c>
      <c r="BH25" s="275" t="s">
        <v>3284</v>
      </c>
      <c r="BI25" s="7" t="s">
        <v>3527</v>
      </c>
      <c r="BJ25" s="7" t="s">
        <v>3811</v>
      </c>
      <c r="BK25" s="7" t="s">
        <v>3811</v>
      </c>
      <c r="BL25" s="7" t="s">
        <v>3969</v>
      </c>
      <c r="BM25" s="7" t="s">
        <v>4217</v>
      </c>
      <c r="BN25" s="7" t="s">
        <v>4518</v>
      </c>
      <c r="BO25" s="7" t="s">
        <v>4862</v>
      </c>
      <c r="BP25" s="7" t="s">
        <v>5516</v>
      </c>
      <c r="BQ25" s="520" t="s">
        <v>5515</v>
      </c>
      <c r="BR25" s="520" t="s">
        <v>5515</v>
      </c>
      <c r="BS25" s="520" t="s">
        <v>5927</v>
      </c>
      <c r="BT25" s="520" t="s">
        <v>5927</v>
      </c>
      <c r="BU25" s="520" t="s">
        <v>6145</v>
      </c>
      <c r="BV25" s="520" t="s">
        <v>6420</v>
      </c>
      <c r="BW25" s="520" t="s">
        <v>6420</v>
      </c>
      <c r="BX25" s="520" t="s">
        <v>6910</v>
      </c>
      <c r="BY25" s="520" t="s">
        <v>6910</v>
      </c>
      <c r="BZ25" s="520" t="s">
        <v>7171</v>
      </c>
      <c r="CA25" s="520" t="s">
        <v>7171</v>
      </c>
      <c r="CB25" s="520" t="s">
        <v>7875</v>
      </c>
      <c r="CC25" s="275"/>
      <c r="CD25" s="530">
        <f t="shared" si="1"/>
        <v>0</v>
      </c>
      <c r="CE25" s="583">
        <v>1300</v>
      </c>
      <c r="CF25" s="578"/>
      <c r="CG25" s="173" t="s">
        <v>6145</v>
      </c>
      <c r="CH25" s="173"/>
      <c r="CI25" t="s">
        <v>7876</v>
      </c>
      <c r="CJ25" s="275" t="s">
        <v>8049</v>
      </c>
      <c r="CK25" s="536" t="s">
        <v>8231</v>
      </c>
      <c r="CL25" s="536" t="s">
        <v>8231</v>
      </c>
    </row>
    <row r="26" spans="1:93" x14ac:dyDescent="0.25">
      <c r="A26" s="59">
        <v>473</v>
      </c>
      <c r="B26" s="47" t="s">
        <v>1813</v>
      </c>
      <c r="C26" s="19" t="s">
        <v>1287</v>
      </c>
      <c r="D26" s="5" t="s">
        <v>631</v>
      </c>
      <c r="E26" s="47" t="s">
        <v>125</v>
      </c>
      <c r="F26" s="47" t="s">
        <v>1650</v>
      </c>
      <c r="G26" s="53"/>
      <c r="H26" s="53"/>
      <c r="I26" s="53"/>
      <c r="J26" s="47"/>
      <c r="K26" s="47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28"/>
      <c r="Y26" s="34"/>
      <c r="Z26" s="31"/>
      <c r="AA26" s="31"/>
      <c r="AC26">
        <v>300</v>
      </c>
      <c r="AD26">
        <v>300</v>
      </c>
      <c r="AE26">
        <v>300</v>
      </c>
      <c r="AF26">
        <v>300</v>
      </c>
      <c r="AG26">
        <v>300</v>
      </c>
      <c r="AH26">
        <v>300</v>
      </c>
      <c r="AI26">
        <v>300</v>
      </c>
      <c r="AJ26">
        <v>300</v>
      </c>
      <c r="AK26">
        <v>300</v>
      </c>
      <c r="AL26" s="250"/>
      <c r="AM26" s="270"/>
      <c r="AN26">
        <v>350</v>
      </c>
      <c r="AO26">
        <v>350</v>
      </c>
      <c r="AP26">
        <v>350</v>
      </c>
      <c r="AQ26">
        <v>350</v>
      </c>
      <c r="AR26">
        <v>350</v>
      </c>
      <c r="AS26">
        <v>350</v>
      </c>
      <c r="AT26">
        <v>350</v>
      </c>
      <c r="AU26">
        <v>350</v>
      </c>
      <c r="AV26" s="318">
        <v>350</v>
      </c>
      <c r="AW26" s="318">
        <v>350</v>
      </c>
      <c r="AX26" s="318">
        <v>350</v>
      </c>
      <c r="AY26" t="s">
        <v>2990</v>
      </c>
      <c r="AZ26" s="275">
        <f>350*(COUNTBLANK(AN26:AX26)-0)</f>
        <v>0</v>
      </c>
      <c r="BA26" s="122"/>
      <c r="BB26" s="122"/>
      <c r="BC26" s="28"/>
      <c r="BD26" s="406">
        <v>400</v>
      </c>
      <c r="BE26" t="s">
        <v>3766</v>
      </c>
      <c r="BF26" t="s">
        <v>3766</v>
      </c>
      <c r="BG26" t="s">
        <v>3765</v>
      </c>
      <c r="BH26" t="s">
        <v>3765</v>
      </c>
      <c r="BI26" t="s">
        <v>3924</v>
      </c>
      <c r="BJ26" t="s">
        <v>4110</v>
      </c>
      <c r="BK26" t="s">
        <v>4110</v>
      </c>
      <c r="BL26" s="7" t="s">
        <v>4514</v>
      </c>
      <c r="BM26" s="7" t="s">
        <v>4704</v>
      </c>
      <c r="BN26" s="7" t="s">
        <v>4704</v>
      </c>
      <c r="BO26" s="7" t="s">
        <v>4844</v>
      </c>
      <c r="BP26" s="7" t="s">
        <v>4844</v>
      </c>
      <c r="BQ26" s="520" t="s">
        <v>5432</v>
      </c>
      <c r="BR26" s="520" t="s">
        <v>5432</v>
      </c>
      <c r="BS26" s="520" t="s">
        <v>5909</v>
      </c>
      <c r="BT26" s="520" t="s">
        <v>5909</v>
      </c>
      <c r="BU26" s="520" t="s">
        <v>6136</v>
      </c>
      <c r="BV26" s="520" t="s">
        <v>6136</v>
      </c>
      <c r="BW26" s="520" t="s">
        <v>6606</v>
      </c>
      <c r="BX26" s="520" t="s">
        <v>6857</v>
      </c>
      <c r="BY26" s="520" t="s">
        <v>6857</v>
      </c>
      <c r="BZ26" s="520" t="s">
        <v>7117</v>
      </c>
      <c r="CA26" s="520" t="s">
        <v>7527</v>
      </c>
      <c r="CB26" s="520" t="s">
        <v>7527</v>
      </c>
      <c r="CC26" s="275"/>
      <c r="CD26" s="530">
        <f t="shared" si="1"/>
        <v>0</v>
      </c>
      <c r="CE26" s="583">
        <v>500</v>
      </c>
      <c r="CF26" s="578"/>
      <c r="CG26" s="173"/>
      <c r="CH26" s="173"/>
    </row>
    <row r="27" spans="1:93" x14ac:dyDescent="0.25">
      <c r="A27" s="59">
        <v>476</v>
      </c>
      <c r="B27" s="47" t="s">
        <v>1818</v>
      </c>
      <c r="C27" s="31" t="s">
        <v>550</v>
      </c>
      <c r="D27" s="31" t="s">
        <v>151</v>
      </c>
      <c r="E27" s="47" t="s">
        <v>125</v>
      </c>
      <c r="F27" s="47" t="s">
        <v>1650</v>
      </c>
      <c r="G27" s="41" t="s">
        <v>2356</v>
      </c>
      <c r="H27" s="275" t="s">
        <v>2355</v>
      </c>
      <c r="I27" s="53"/>
      <c r="J27" s="47"/>
      <c r="K27" s="47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28">
        <v>1500</v>
      </c>
      <c r="Y27" s="34"/>
      <c r="Z27" s="31"/>
      <c r="AA27" s="31"/>
      <c r="AB27">
        <v>500</v>
      </c>
      <c r="AC27">
        <v>500</v>
      </c>
      <c r="AD27">
        <v>500</v>
      </c>
      <c r="AE27">
        <v>500</v>
      </c>
      <c r="AF27">
        <v>500</v>
      </c>
      <c r="AG27">
        <v>500</v>
      </c>
      <c r="AH27">
        <v>500</v>
      </c>
      <c r="AI27">
        <v>500</v>
      </c>
      <c r="AJ27">
        <v>500</v>
      </c>
      <c r="AK27">
        <v>500</v>
      </c>
      <c r="AL27" s="250"/>
      <c r="AM27" s="270">
        <v>800</v>
      </c>
      <c r="AN27">
        <v>550</v>
      </c>
      <c r="AO27">
        <v>550</v>
      </c>
      <c r="AP27">
        <v>550</v>
      </c>
      <c r="AQ27">
        <v>550</v>
      </c>
      <c r="AR27">
        <v>550</v>
      </c>
      <c r="AS27">
        <v>550</v>
      </c>
      <c r="AT27">
        <v>550</v>
      </c>
      <c r="AU27">
        <v>550</v>
      </c>
      <c r="AV27">
        <v>550</v>
      </c>
      <c r="AW27" s="318">
        <v>550</v>
      </c>
      <c r="AX27" s="318">
        <v>550</v>
      </c>
      <c r="AY27">
        <v>550</v>
      </c>
      <c r="AZ27" s="275">
        <f>550*(COUNTBLANK(AN27:AX27)-0)</f>
        <v>0</v>
      </c>
      <c r="BA27" s="122"/>
      <c r="BB27" s="122" t="s">
        <v>4340</v>
      </c>
      <c r="BC27" s="28"/>
      <c r="BD27" s="406">
        <v>700</v>
      </c>
      <c r="BE27" t="s">
        <v>2590</v>
      </c>
      <c r="BF27" t="s">
        <v>3356</v>
      </c>
      <c r="BG27" s="275" t="s">
        <v>3356</v>
      </c>
      <c r="BH27" s="275" t="s">
        <v>3356</v>
      </c>
      <c r="BI27" s="275" t="s">
        <v>3356</v>
      </c>
      <c r="BJ27" s="7" t="s">
        <v>3577</v>
      </c>
      <c r="BK27" s="7" t="s">
        <v>3734</v>
      </c>
      <c r="BL27" s="7" t="s">
        <v>3919</v>
      </c>
      <c r="BM27" s="7" t="s">
        <v>4142</v>
      </c>
      <c r="BN27" s="7" t="s">
        <v>4339</v>
      </c>
      <c r="BO27" s="7" t="s">
        <v>4684</v>
      </c>
      <c r="BP27" s="7" t="s">
        <v>5002</v>
      </c>
      <c r="BQ27" s="520" t="s">
        <v>5463</v>
      </c>
      <c r="BR27" s="520" t="s">
        <v>5463</v>
      </c>
      <c r="BS27" s="520" t="s">
        <v>5463</v>
      </c>
      <c r="BT27" s="520" t="s">
        <v>5797</v>
      </c>
      <c r="BU27" s="520" t="s">
        <v>5797</v>
      </c>
      <c r="BV27" s="520" t="s">
        <v>6133</v>
      </c>
      <c r="BW27" s="520" t="s">
        <v>6264</v>
      </c>
      <c r="BX27" s="520" t="s">
        <v>6566</v>
      </c>
      <c r="BY27" s="520" t="s">
        <v>6770</v>
      </c>
      <c r="BZ27" s="520" t="s">
        <v>7025</v>
      </c>
      <c r="CA27" s="520" t="s">
        <v>7270</v>
      </c>
      <c r="CB27" s="520" t="s">
        <v>7594</v>
      </c>
      <c r="CC27" s="275"/>
      <c r="CD27" s="530">
        <f t="shared" si="1"/>
        <v>0</v>
      </c>
      <c r="CE27" s="583">
        <v>800</v>
      </c>
      <c r="CF27" s="578"/>
      <c r="CG27" s="173" t="s">
        <v>7026</v>
      </c>
      <c r="CH27" s="173"/>
      <c r="CI27" t="s">
        <v>7866</v>
      </c>
      <c r="CJ27" s="275" t="s">
        <v>8029</v>
      </c>
    </row>
    <row r="28" spans="1:93" x14ac:dyDescent="0.25">
      <c r="A28" s="59">
        <v>477</v>
      </c>
      <c r="B28" s="47" t="s">
        <v>1819</v>
      </c>
      <c r="C28" s="31" t="s">
        <v>1082</v>
      </c>
      <c r="D28" s="31" t="s">
        <v>151</v>
      </c>
      <c r="E28" s="47" t="s">
        <v>125</v>
      </c>
      <c r="F28" s="47" t="s">
        <v>1650</v>
      </c>
      <c r="G28" s="41" t="s">
        <v>2356</v>
      </c>
      <c r="H28" s="275" t="s">
        <v>2355</v>
      </c>
      <c r="I28" s="53"/>
      <c r="J28" s="47"/>
      <c r="K28" s="47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28">
        <v>1500</v>
      </c>
      <c r="Y28" s="34"/>
      <c r="Z28" s="31"/>
      <c r="AA28" s="31"/>
      <c r="AB28">
        <v>500</v>
      </c>
      <c r="AC28">
        <v>500</v>
      </c>
      <c r="AD28">
        <v>500</v>
      </c>
      <c r="AE28">
        <v>500</v>
      </c>
      <c r="AF28">
        <v>500</v>
      </c>
      <c r="AG28">
        <v>500</v>
      </c>
      <c r="AH28">
        <v>500</v>
      </c>
      <c r="AI28">
        <v>500</v>
      </c>
      <c r="AJ28">
        <v>500</v>
      </c>
      <c r="AK28">
        <v>500</v>
      </c>
      <c r="AL28" s="250"/>
      <c r="AM28" s="270">
        <v>800</v>
      </c>
      <c r="AN28">
        <v>550</v>
      </c>
      <c r="AO28">
        <v>550</v>
      </c>
      <c r="AP28">
        <v>550</v>
      </c>
      <c r="AQ28">
        <v>550</v>
      </c>
      <c r="AR28">
        <v>550</v>
      </c>
      <c r="AS28">
        <v>550</v>
      </c>
      <c r="AT28">
        <v>550</v>
      </c>
      <c r="AU28">
        <v>550</v>
      </c>
      <c r="AV28">
        <v>550</v>
      </c>
      <c r="AW28" s="318">
        <v>550</v>
      </c>
      <c r="AX28" s="318">
        <v>550</v>
      </c>
      <c r="AY28">
        <v>550</v>
      </c>
      <c r="AZ28" s="275">
        <f>550*(COUNTBLANK(AN28:AX28)-0)</f>
        <v>0</v>
      </c>
      <c r="BA28" s="122"/>
      <c r="BB28" s="122" t="s">
        <v>4340</v>
      </c>
      <c r="BC28" s="28"/>
      <c r="BD28" s="406">
        <v>700</v>
      </c>
      <c r="BE28" s="275" t="s">
        <v>2590</v>
      </c>
      <c r="BF28" s="275" t="s">
        <v>3356</v>
      </c>
      <c r="BG28" s="275" t="s">
        <v>3356</v>
      </c>
      <c r="BH28" s="275" t="s">
        <v>3356</v>
      </c>
      <c r="BI28" s="275" t="s">
        <v>3356</v>
      </c>
      <c r="BJ28" s="7" t="s">
        <v>3577</v>
      </c>
      <c r="BK28" s="7" t="s">
        <v>3734</v>
      </c>
      <c r="BL28" s="7" t="s">
        <v>3919</v>
      </c>
      <c r="BM28" s="7" t="s">
        <v>4142</v>
      </c>
      <c r="BN28" s="7" t="s">
        <v>4339</v>
      </c>
      <c r="BO28" s="7" t="s">
        <v>4684</v>
      </c>
      <c r="BP28" s="7" t="s">
        <v>5002</v>
      </c>
      <c r="BQ28" s="520" t="s">
        <v>5463</v>
      </c>
      <c r="BR28" s="520" t="s">
        <v>5463</v>
      </c>
      <c r="BS28" s="520" t="s">
        <v>5463</v>
      </c>
      <c r="BT28" s="520" t="s">
        <v>5797</v>
      </c>
      <c r="BU28" s="520" t="s">
        <v>5797</v>
      </c>
      <c r="BV28" s="520" t="s">
        <v>6133</v>
      </c>
      <c r="BW28" s="520" t="s">
        <v>6264</v>
      </c>
      <c r="BX28" s="520" t="s">
        <v>6566</v>
      </c>
      <c r="BY28" s="520" t="s">
        <v>6770</v>
      </c>
      <c r="BZ28" s="520" t="s">
        <v>7025</v>
      </c>
      <c r="CA28" s="520" t="s">
        <v>7270</v>
      </c>
      <c r="CB28" s="520" t="s">
        <v>7594</v>
      </c>
      <c r="CC28" s="275"/>
      <c r="CD28" s="530">
        <f t="shared" si="1"/>
        <v>0</v>
      </c>
      <c r="CE28" s="583">
        <v>800</v>
      </c>
      <c r="CF28" s="578"/>
      <c r="CG28" s="173" t="s">
        <v>7026</v>
      </c>
      <c r="CH28" s="173"/>
      <c r="CI28" t="s">
        <v>7866</v>
      </c>
      <c r="CJ28" s="275" t="s">
        <v>8029</v>
      </c>
    </row>
    <row r="29" spans="1:93" x14ac:dyDescent="0.25">
      <c r="A29" s="37">
        <v>482</v>
      </c>
      <c r="B29" s="31" t="s">
        <v>1835</v>
      </c>
      <c r="C29" s="31" t="s">
        <v>1833</v>
      </c>
      <c r="D29" s="31" t="s">
        <v>1834</v>
      </c>
      <c r="E29" s="47" t="s">
        <v>125</v>
      </c>
      <c r="F29" s="47" t="s">
        <v>1650</v>
      </c>
      <c r="G29" s="53" t="s">
        <v>1836</v>
      </c>
      <c r="H29" s="53"/>
      <c r="I29" s="53"/>
      <c r="J29" s="47"/>
      <c r="K29" s="47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28"/>
      <c r="Y29" s="34"/>
      <c r="Z29" s="19"/>
      <c r="AA29" s="19"/>
      <c r="AB29" s="5"/>
      <c r="AC29">
        <v>500</v>
      </c>
      <c r="AD29">
        <v>500</v>
      </c>
      <c r="AE29">
        <v>500</v>
      </c>
      <c r="AF29" s="179">
        <v>250</v>
      </c>
      <c r="AG29">
        <v>250</v>
      </c>
      <c r="AH29">
        <v>250</v>
      </c>
      <c r="AI29">
        <v>250</v>
      </c>
      <c r="AJ29" t="s">
        <v>3050</v>
      </c>
      <c r="AK29" t="s">
        <v>3112</v>
      </c>
      <c r="AL29" s="250"/>
      <c r="AM29" s="270"/>
      <c r="AN29" t="s">
        <v>3156</v>
      </c>
      <c r="AO29" t="s">
        <v>3411</v>
      </c>
      <c r="AP29" t="s">
        <v>3617</v>
      </c>
      <c r="AQ29" t="s">
        <v>3805</v>
      </c>
      <c r="AR29" t="s">
        <v>4002</v>
      </c>
      <c r="AS29" t="s">
        <v>4225</v>
      </c>
      <c r="AT29" t="s">
        <v>4521</v>
      </c>
      <c r="AU29" t="s">
        <v>4750</v>
      </c>
      <c r="AV29" t="s">
        <v>4750</v>
      </c>
      <c r="AW29" t="s">
        <v>4750</v>
      </c>
      <c r="AX29" t="s">
        <v>4750</v>
      </c>
      <c r="AY29" t="s">
        <v>5032</v>
      </c>
      <c r="AZ29" s="275">
        <f>250*(COUNTBLANK(AN29:AY29)-0)</f>
        <v>0</v>
      </c>
      <c r="BA29" s="122"/>
      <c r="BB29" s="122"/>
      <c r="BC29" s="28">
        <v>250</v>
      </c>
      <c r="BD29" s="406">
        <v>250</v>
      </c>
      <c r="BE29" t="s">
        <v>5032</v>
      </c>
      <c r="BF29" s="275" t="s">
        <v>5032</v>
      </c>
      <c r="BG29" s="275" t="s">
        <v>5032</v>
      </c>
      <c r="BH29" s="7" t="s">
        <v>5324</v>
      </c>
      <c r="BI29" s="7" t="s">
        <v>5324</v>
      </c>
      <c r="BJ29" s="7" t="s">
        <v>5324</v>
      </c>
      <c r="BK29" s="7" t="s">
        <v>5324</v>
      </c>
      <c r="BL29" s="7" t="s">
        <v>5640</v>
      </c>
      <c r="BM29" s="7" t="s">
        <v>5640</v>
      </c>
      <c r="BN29" s="7" t="s">
        <v>5640</v>
      </c>
      <c r="BO29" s="7" t="s">
        <v>5640</v>
      </c>
      <c r="BP29" s="7" t="s">
        <v>5698</v>
      </c>
      <c r="BQ29" s="520" t="s">
        <v>5698</v>
      </c>
      <c r="BR29" s="520" t="s">
        <v>5698</v>
      </c>
      <c r="BS29" s="520" t="s">
        <v>5698</v>
      </c>
      <c r="BT29" s="520" t="s">
        <v>5740</v>
      </c>
      <c r="BU29" s="520" t="s">
        <v>5970</v>
      </c>
      <c r="BV29" s="520" t="s">
        <v>6209</v>
      </c>
      <c r="BW29" s="520" t="s">
        <v>6409</v>
      </c>
      <c r="BX29" s="520" t="s">
        <v>6661</v>
      </c>
      <c r="BY29" s="520" t="s">
        <v>6871</v>
      </c>
      <c r="BZ29" s="520" t="s">
        <v>7123</v>
      </c>
      <c r="CA29" s="520" t="s">
        <v>7295</v>
      </c>
      <c r="CB29" s="520" t="s">
        <v>7878</v>
      </c>
      <c r="CC29" s="275"/>
      <c r="CD29" s="530">
        <f t="shared" si="1"/>
        <v>0</v>
      </c>
      <c r="CE29" s="583">
        <v>250</v>
      </c>
      <c r="CF29" s="578"/>
      <c r="CG29" s="173"/>
      <c r="CH29" s="173"/>
      <c r="CI29" s="275" t="s">
        <v>7878</v>
      </c>
      <c r="CJ29" s="275" t="s">
        <v>8098</v>
      </c>
      <c r="CK29" t="s">
        <v>8172</v>
      </c>
      <c r="CL29" t="s">
        <v>8252</v>
      </c>
    </row>
    <row r="30" spans="1:93" x14ac:dyDescent="0.25">
      <c r="A30" s="271">
        <v>522</v>
      </c>
      <c r="B30" s="31" t="s">
        <v>2042</v>
      </c>
      <c r="C30" s="31" t="s">
        <v>2040</v>
      </c>
      <c r="D30" s="31" t="s">
        <v>2041</v>
      </c>
      <c r="E30" s="31" t="s">
        <v>110</v>
      </c>
      <c r="F30" s="229" t="s">
        <v>2002</v>
      </c>
      <c r="G30" s="31" t="s">
        <v>2043</v>
      </c>
      <c r="H30" s="31" t="s">
        <v>2044</v>
      </c>
      <c r="I30" s="31" t="s">
        <v>2045</v>
      </c>
      <c r="J30" s="47"/>
      <c r="K30" s="47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28"/>
      <c r="Y30" s="34"/>
      <c r="Z30" s="31"/>
      <c r="AA30" s="31"/>
      <c r="AL30" s="28">
        <v>3000</v>
      </c>
      <c r="AM30" s="34">
        <v>1200</v>
      </c>
      <c r="AN30">
        <v>1200</v>
      </c>
      <c r="AO30">
        <v>1200</v>
      </c>
      <c r="AP30">
        <v>1200</v>
      </c>
      <c r="AQ30">
        <v>1200</v>
      </c>
      <c r="AR30">
        <v>1200</v>
      </c>
      <c r="AS30">
        <v>1200</v>
      </c>
      <c r="AT30">
        <v>1200</v>
      </c>
      <c r="AU30">
        <v>1200</v>
      </c>
      <c r="AV30">
        <v>1200</v>
      </c>
      <c r="AW30">
        <v>1200</v>
      </c>
      <c r="AX30" s="318">
        <v>1200</v>
      </c>
      <c r="AY30">
        <v>1200</v>
      </c>
      <c r="AZ30" s="275">
        <f>1200*(COUNTBLANK(AN30:AX30)-0)</f>
        <v>0</v>
      </c>
      <c r="BA30" s="122"/>
      <c r="BB30" s="122"/>
      <c r="BC30" s="28"/>
      <c r="BD30" s="406">
        <v>1400</v>
      </c>
      <c r="BE30" t="s">
        <v>2774</v>
      </c>
      <c r="BF30" t="s">
        <v>3028</v>
      </c>
      <c r="BG30" t="s">
        <v>3285</v>
      </c>
      <c r="BH30" s="275" t="s">
        <v>3285</v>
      </c>
      <c r="BI30" s="7" t="s">
        <v>3446</v>
      </c>
      <c r="BJ30" s="7" t="s">
        <v>3670</v>
      </c>
      <c r="BK30" s="7" t="s">
        <v>3670</v>
      </c>
      <c r="BL30" s="7" t="s">
        <v>3993</v>
      </c>
      <c r="BM30" s="7" t="s">
        <v>4198</v>
      </c>
      <c r="BN30" s="7" t="s">
        <v>4433</v>
      </c>
      <c r="BO30" s="7" t="s">
        <v>4746</v>
      </c>
      <c r="BP30" s="7" t="s">
        <v>5056</v>
      </c>
      <c r="BQ30" s="520" t="s">
        <v>5385</v>
      </c>
      <c r="BR30" s="520" t="s">
        <v>5385</v>
      </c>
      <c r="BS30" s="520" t="s">
        <v>5742</v>
      </c>
      <c r="BT30" s="520" t="s">
        <v>5742</v>
      </c>
      <c r="BU30" s="520" t="s">
        <v>6129</v>
      </c>
      <c r="BV30" s="520" t="s">
        <v>6129</v>
      </c>
      <c r="BW30" s="520" t="s">
        <v>6407</v>
      </c>
      <c r="BX30" s="520" t="s">
        <v>6818</v>
      </c>
      <c r="BY30" s="520" t="s">
        <v>6818</v>
      </c>
      <c r="BZ30" s="520" t="s">
        <v>7023</v>
      </c>
      <c r="CA30" s="520" t="s">
        <v>7272</v>
      </c>
      <c r="CB30" s="520" t="s">
        <v>7893</v>
      </c>
      <c r="CC30" s="275"/>
      <c r="CD30" s="530">
        <f t="shared" si="1"/>
        <v>0</v>
      </c>
      <c r="CE30" s="583">
        <v>1500</v>
      </c>
      <c r="CF30" s="578"/>
      <c r="CG30" s="173" t="s">
        <v>7893</v>
      </c>
      <c r="CH30" s="173"/>
      <c r="CI30" t="s">
        <v>7894</v>
      </c>
      <c r="CJ30" s="66" t="s">
        <v>7897</v>
      </c>
      <c r="CK30" s="536" t="s">
        <v>8259</v>
      </c>
      <c r="CL30" s="536" t="s">
        <v>8259</v>
      </c>
      <c r="CM30" s="536" t="s">
        <v>8259</v>
      </c>
    </row>
    <row r="31" spans="1:93" x14ac:dyDescent="0.25">
      <c r="A31" s="37">
        <v>537</v>
      </c>
      <c r="B31" s="31" t="s">
        <v>2093</v>
      </c>
      <c r="C31" s="31" t="s">
        <v>2089</v>
      </c>
      <c r="D31" s="31" t="s">
        <v>2090</v>
      </c>
      <c r="E31" s="31" t="s">
        <v>110</v>
      </c>
      <c r="F31" s="31" t="s">
        <v>2002</v>
      </c>
      <c r="G31" s="31" t="s">
        <v>2095</v>
      </c>
      <c r="H31" t="s">
        <v>2097</v>
      </c>
      <c r="I31" t="s">
        <v>2098</v>
      </c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28"/>
      <c r="Y31" s="34"/>
      <c r="Z31" s="31"/>
      <c r="AA31" s="31"/>
      <c r="AL31" s="28">
        <v>5000</v>
      </c>
      <c r="AM31" s="34">
        <v>1200</v>
      </c>
      <c r="AO31">
        <v>1200</v>
      </c>
      <c r="AP31">
        <v>1200</v>
      </c>
      <c r="AQ31">
        <v>1200</v>
      </c>
      <c r="AR31">
        <v>1200</v>
      </c>
      <c r="AS31">
        <v>1200</v>
      </c>
      <c r="AT31">
        <v>1200</v>
      </c>
      <c r="AU31">
        <v>1200</v>
      </c>
      <c r="AV31">
        <v>1200</v>
      </c>
      <c r="AW31">
        <v>1200</v>
      </c>
      <c r="AX31" s="318">
        <v>1200</v>
      </c>
      <c r="AY31">
        <v>1200</v>
      </c>
      <c r="AZ31" s="275">
        <f>1200*(COUNTBLANK(AN31:AX31)-1)</f>
        <v>0</v>
      </c>
      <c r="BA31" s="122"/>
      <c r="BB31" s="122" t="s">
        <v>3628</v>
      </c>
      <c r="BC31" s="28"/>
      <c r="BD31" s="406">
        <v>1400</v>
      </c>
      <c r="BE31" t="s">
        <v>2703</v>
      </c>
      <c r="BF31" s="275" t="s">
        <v>3286</v>
      </c>
      <c r="BG31" t="s">
        <v>3286</v>
      </c>
      <c r="BH31" s="275" t="s">
        <v>3286</v>
      </c>
      <c r="BI31" s="7" t="s">
        <v>3478</v>
      </c>
      <c r="BJ31" s="7" t="s">
        <v>3628</v>
      </c>
      <c r="BK31" s="7" t="s">
        <v>3853</v>
      </c>
      <c r="BL31" s="7" t="s">
        <v>4014</v>
      </c>
      <c r="BM31" s="7" t="s">
        <v>4312</v>
      </c>
      <c r="BN31" s="7" t="s">
        <v>4959</v>
      </c>
      <c r="BO31" s="7" t="s">
        <v>4959</v>
      </c>
      <c r="BP31" s="7" t="s">
        <v>4960</v>
      </c>
      <c r="BQ31" s="520" t="s">
        <v>5498</v>
      </c>
      <c r="BR31" s="520" t="s">
        <v>5498</v>
      </c>
      <c r="BS31" s="520" t="s">
        <v>5843</v>
      </c>
      <c r="BT31" s="520" t="s">
        <v>5843</v>
      </c>
      <c r="BU31" s="520" t="s">
        <v>5843</v>
      </c>
      <c r="BV31" s="520" t="s">
        <v>6027</v>
      </c>
      <c r="BW31" s="520" t="s">
        <v>6300</v>
      </c>
      <c r="BX31" s="520" t="s">
        <v>6500</v>
      </c>
      <c r="BY31" s="520" t="s">
        <v>6795</v>
      </c>
      <c r="BZ31" s="520" t="s">
        <v>6958</v>
      </c>
      <c r="CA31" s="520" t="s">
        <v>7280</v>
      </c>
      <c r="CB31" s="520" t="s">
        <v>7422</v>
      </c>
      <c r="CC31" s="275"/>
      <c r="CD31" s="530">
        <f t="shared" si="1"/>
        <v>0</v>
      </c>
      <c r="CE31" s="583">
        <v>1400</v>
      </c>
      <c r="CF31" s="578"/>
      <c r="CG31" s="173" t="s">
        <v>6300</v>
      </c>
      <c r="CH31" s="173"/>
      <c r="CI31" t="s">
        <v>7905</v>
      </c>
      <c r="CJ31" s="275" t="s">
        <v>8205</v>
      </c>
      <c r="CK31" s="536" t="s">
        <v>8205</v>
      </c>
      <c r="CL31" s="536" t="s">
        <v>8205</v>
      </c>
      <c r="CM31" t="s">
        <v>6027</v>
      </c>
    </row>
    <row r="32" spans="1:93" x14ac:dyDescent="0.25">
      <c r="A32" s="37">
        <v>538</v>
      </c>
      <c r="B32" s="31" t="s">
        <v>2094</v>
      </c>
      <c r="C32" s="31" t="s">
        <v>2091</v>
      </c>
      <c r="D32" s="31" t="s">
        <v>2092</v>
      </c>
      <c r="E32" s="31" t="s">
        <v>110</v>
      </c>
      <c r="F32" s="31" t="s">
        <v>2002</v>
      </c>
      <c r="G32" s="31" t="s">
        <v>2096</v>
      </c>
      <c r="H32" t="s">
        <v>2097</v>
      </c>
      <c r="I32" t="s">
        <v>2098</v>
      </c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28"/>
      <c r="Y32" s="34"/>
      <c r="Z32" s="31"/>
      <c r="AA32" s="31"/>
      <c r="AL32" s="28">
        <v>5000</v>
      </c>
      <c r="AM32" s="34">
        <v>1200</v>
      </c>
      <c r="AO32">
        <v>1200</v>
      </c>
      <c r="AP32">
        <v>1200</v>
      </c>
      <c r="AQ32">
        <v>1200</v>
      </c>
      <c r="AR32">
        <v>1200</v>
      </c>
      <c r="AS32">
        <v>1200</v>
      </c>
      <c r="AT32">
        <v>1200</v>
      </c>
      <c r="AU32">
        <v>1200</v>
      </c>
      <c r="AV32">
        <v>1200</v>
      </c>
      <c r="AW32">
        <v>1200</v>
      </c>
      <c r="AX32" s="318">
        <v>1200</v>
      </c>
      <c r="AY32">
        <v>1200</v>
      </c>
      <c r="AZ32" s="275">
        <f>1200*(COUNTBLANK(AN32:AX32)-1)</f>
        <v>0</v>
      </c>
      <c r="BA32" s="122"/>
      <c r="BB32" s="122" t="s">
        <v>5930</v>
      </c>
      <c r="BC32" s="28"/>
      <c r="BD32" s="406">
        <v>1400</v>
      </c>
      <c r="BE32" t="s">
        <v>2740</v>
      </c>
      <c r="BF32" t="s">
        <v>2895</v>
      </c>
      <c r="BG32" t="s">
        <v>3383</v>
      </c>
      <c r="BH32" s="275" t="s">
        <v>3383</v>
      </c>
      <c r="BI32" s="275" t="s">
        <v>3383</v>
      </c>
      <c r="BJ32" s="7" t="s">
        <v>4129</v>
      </c>
      <c r="BK32" s="7" t="s">
        <v>4129</v>
      </c>
      <c r="BL32" s="7" t="s">
        <v>4456</v>
      </c>
      <c r="BM32" s="7" t="s">
        <v>4456</v>
      </c>
      <c r="BN32" s="7" t="s">
        <v>4731</v>
      </c>
      <c r="BO32" s="7" t="s">
        <v>4731</v>
      </c>
      <c r="BP32" s="7" t="s">
        <v>5470</v>
      </c>
      <c r="BQ32" s="520" t="s">
        <v>5470</v>
      </c>
      <c r="BR32" s="520" t="s">
        <v>5929</v>
      </c>
      <c r="BS32" s="520" t="s">
        <v>5929</v>
      </c>
      <c r="BT32" s="520" t="s">
        <v>6445</v>
      </c>
      <c r="BU32" s="520" t="s">
        <v>6445</v>
      </c>
      <c r="BV32" s="520" t="s">
        <v>6445</v>
      </c>
      <c r="BW32" s="520" t="s">
        <v>6983</v>
      </c>
      <c r="BX32" s="520" t="s">
        <v>6983</v>
      </c>
      <c r="BY32" s="520" t="s">
        <v>7299</v>
      </c>
      <c r="BZ32" s="520" t="s">
        <v>7299</v>
      </c>
      <c r="CA32" s="520" t="s">
        <v>8395</v>
      </c>
      <c r="CB32" s="520" t="s">
        <v>8395</v>
      </c>
      <c r="CC32" s="275"/>
      <c r="CD32" s="590">
        <f t="shared" si="1"/>
        <v>0</v>
      </c>
      <c r="CE32" s="583">
        <v>1500</v>
      </c>
      <c r="CF32" s="578"/>
      <c r="CG32" s="173"/>
      <c r="CH32" s="173"/>
    </row>
    <row r="33" spans="1:91" x14ac:dyDescent="0.25">
      <c r="A33" s="37">
        <v>539</v>
      </c>
      <c r="B33" s="31" t="s">
        <v>2099</v>
      </c>
      <c r="C33" s="31" t="s">
        <v>995</v>
      </c>
      <c r="D33" s="31" t="s">
        <v>184</v>
      </c>
      <c r="E33" s="31" t="s">
        <v>110</v>
      </c>
      <c r="F33" s="31" t="s">
        <v>2002</v>
      </c>
      <c r="G33" s="31" t="s">
        <v>996</v>
      </c>
      <c r="H33" t="s">
        <v>2100</v>
      </c>
      <c r="I33" t="s">
        <v>2101</v>
      </c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28"/>
      <c r="Y33" s="34"/>
      <c r="Z33" s="31"/>
      <c r="AA33" s="31"/>
      <c r="AL33" s="28">
        <v>3000</v>
      </c>
      <c r="AM33" s="34">
        <v>1200</v>
      </c>
      <c r="AN33" s="22"/>
      <c r="AO33">
        <v>1000</v>
      </c>
      <c r="AP33">
        <v>1000</v>
      </c>
      <c r="AQ33">
        <v>1000</v>
      </c>
      <c r="AR33">
        <v>1000</v>
      </c>
      <c r="AS33">
        <v>1000</v>
      </c>
      <c r="AT33">
        <v>1000</v>
      </c>
      <c r="AU33">
        <v>1000</v>
      </c>
      <c r="AV33">
        <v>1000</v>
      </c>
      <c r="AW33" s="318">
        <v>1000</v>
      </c>
      <c r="AX33" s="318">
        <v>1000</v>
      </c>
      <c r="AY33">
        <v>1000</v>
      </c>
      <c r="AZ33" s="275">
        <f>1000*(COUNTBLANK(AN33:AX33)-1)</f>
        <v>0</v>
      </c>
      <c r="BA33" s="122"/>
      <c r="BB33" s="122"/>
      <c r="BC33" s="28"/>
      <c r="BD33" s="406">
        <v>1200</v>
      </c>
      <c r="BE33" t="s">
        <v>2786</v>
      </c>
      <c r="BF33" t="s">
        <v>3336</v>
      </c>
      <c r="BG33" t="s">
        <v>3336</v>
      </c>
      <c r="BH33" t="s">
        <v>3336</v>
      </c>
      <c r="BI33" t="s">
        <v>3521</v>
      </c>
      <c r="BJ33" t="s">
        <v>3684</v>
      </c>
      <c r="BK33" s="7" t="s">
        <v>4144</v>
      </c>
      <c r="BL33" s="7" t="s">
        <v>4144</v>
      </c>
      <c r="BM33" s="7" t="s">
        <v>4403</v>
      </c>
      <c r="BN33" s="7" t="s">
        <v>4614</v>
      </c>
      <c r="BO33" s="7" t="s">
        <v>4902</v>
      </c>
      <c r="BP33" s="7" t="s">
        <v>5466</v>
      </c>
      <c r="BQ33" s="542" t="s">
        <v>5467</v>
      </c>
      <c r="BR33" s="520" t="s">
        <v>5923</v>
      </c>
      <c r="BS33" s="520" t="s">
        <v>5923</v>
      </c>
      <c r="BT33" s="520" t="s">
        <v>6113</v>
      </c>
      <c r="BU33" s="520" t="s">
        <v>6794</v>
      </c>
      <c r="BV33" s="520" t="s">
        <v>6794</v>
      </c>
      <c r="BW33" s="520" t="s">
        <v>6985</v>
      </c>
      <c r="BX33" s="520" t="s">
        <v>6985</v>
      </c>
      <c r="BY33" s="520" t="s">
        <v>7314</v>
      </c>
      <c r="BZ33" s="520" t="s">
        <v>7458</v>
      </c>
      <c r="CA33" s="520" t="s">
        <v>7764</v>
      </c>
      <c r="CB33" s="520" t="s">
        <v>7764</v>
      </c>
      <c r="CC33" s="275"/>
      <c r="CD33" s="590">
        <f t="shared" si="1"/>
        <v>0</v>
      </c>
      <c r="CE33" s="583">
        <v>1300</v>
      </c>
      <c r="CF33" s="578"/>
      <c r="CG33" s="173" t="s">
        <v>7988</v>
      </c>
      <c r="CH33" s="173"/>
    </row>
    <row r="34" spans="1:91" x14ac:dyDescent="0.25">
      <c r="A34" s="59">
        <v>540</v>
      </c>
      <c r="B34" s="47" t="s">
        <v>2103</v>
      </c>
      <c r="C34" s="31" t="s">
        <v>2102</v>
      </c>
      <c r="D34" s="31" t="s">
        <v>544</v>
      </c>
      <c r="E34" s="47" t="s">
        <v>110</v>
      </c>
      <c r="F34" s="47" t="s">
        <v>2002</v>
      </c>
      <c r="G34" s="53" t="s">
        <v>1620</v>
      </c>
      <c r="H34" s="53" t="s">
        <v>1980</v>
      </c>
      <c r="I34" s="53" t="s">
        <v>2104</v>
      </c>
      <c r="J34" s="47"/>
      <c r="K34" s="47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28">
        <v>1500</v>
      </c>
      <c r="Y34" s="34"/>
      <c r="Z34" s="31"/>
      <c r="AA34" s="31"/>
      <c r="AL34" s="28">
        <v>1500</v>
      </c>
      <c r="AM34" s="34"/>
      <c r="AO34">
        <v>1200</v>
      </c>
      <c r="AP34">
        <v>1200</v>
      </c>
      <c r="AQ34">
        <v>1200</v>
      </c>
      <c r="AR34">
        <v>1200</v>
      </c>
      <c r="AS34">
        <v>1200</v>
      </c>
      <c r="AT34" s="318">
        <v>1200</v>
      </c>
      <c r="AU34" s="318">
        <v>1200</v>
      </c>
      <c r="AV34" s="318" t="s">
        <v>3409</v>
      </c>
      <c r="AW34" s="318" t="s">
        <v>3409</v>
      </c>
      <c r="AX34" s="318" t="s">
        <v>3409</v>
      </c>
      <c r="AY34" s="318" t="s">
        <v>3737</v>
      </c>
      <c r="AZ34" s="275">
        <f>1200*(COUNTBLANK(AN34:AX34)-1)</f>
        <v>0</v>
      </c>
      <c r="BA34" s="122"/>
      <c r="BB34" s="122"/>
      <c r="BC34" s="28"/>
      <c r="BD34" s="406">
        <v>1200</v>
      </c>
      <c r="BE34" t="s">
        <v>3875</v>
      </c>
      <c r="BF34" t="s">
        <v>4054</v>
      </c>
      <c r="BG34" s="243">
        <v>0</v>
      </c>
      <c r="BH34" s="243">
        <v>0</v>
      </c>
      <c r="BI34" s="243">
        <v>0</v>
      </c>
      <c r="BJ34" s="243">
        <v>1000</v>
      </c>
      <c r="BK34" s="243">
        <v>1000</v>
      </c>
      <c r="BL34" s="243">
        <v>1000</v>
      </c>
      <c r="BM34" s="243">
        <v>1000</v>
      </c>
      <c r="BN34" s="440" t="s">
        <v>4323</v>
      </c>
      <c r="BO34" s="440" t="s">
        <v>4672</v>
      </c>
      <c r="BP34" s="440" t="s">
        <v>4842</v>
      </c>
      <c r="BQ34" s="520" t="s">
        <v>5633</v>
      </c>
      <c r="BR34" s="520" t="s">
        <v>5633</v>
      </c>
      <c r="BS34" s="520" t="s">
        <v>6012</v>
      </c>
      <c r="BT34" s="520" t="s">
        <v>6012</v>
      </c>
      <c r="BU34" s="520" t="s">
        <v>6672</v>
      </c>
      <c r="BV34" s="520" t="s">
        <v>6672</v>
      </c>
      <c r="BW34" s="520" t="s">
        <v>6921</v>
      </c>
      <c r="BX34" s="520" t="s">
        <v>6961</v>
      </c>
      <c r="BY34" s="520" t="s">
        <v>7291</v>
      </c>
      <c r="BZ34" s="541" t="s">
        <v>7559</v>
      </c>
      <c r="CA34" s="520" t="s">
        <v>7993</v>
      </c>
      <c r="CB34" s="520" t="s">
        <v>7993</v>
      </c>
      <c r="CC34" s="275"/>
      <c r="CD34" s="590">
        <f t="shared" si="1"/>
        <v>0</v>
      </c>
      <c r="CE34" s="583">
        <v>1400</v>
      </c>
      <c r="CF34" s="578"/>
      <c r="CG34" s="173"/>
      <c r="CH34" s="173"/>
    </row>
    <row r="35" spans="1:91" x14ac:dyDescent="0.25">
      <c r="A35" s="59">
        <v>562</v>
      </c>
      <c r="B35" s="47" t="s">
        <v>2203</v>
      </c>
      <c r="C35" s="149" t="s">
        <v>6127</v>
      </c>
      <c r="D35" s="275" t="s">
        <v>2202</v>
      </c>
      <c r="E35" s="47"/>
      <c r="F35" s="47"/>
      <c r="G35" s="53" t="s">
        <v>2204</v>
      </c>
      <c r="H35" s="53" t="s">
        <v>2205</v>
      </c>
      <c r="I35" s="53" t="s">
        <v>2206</v>
      </c>
      <c r="J35" s="47"/>
      <c r="K35" s="47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28"/>
      <c r="Y35" s="28"/>
      <c r="Z35" s="278"/>
      <c r="AA35" s="113"/>
      <c r="AL35" s="28">
        <v>4000</v>
      </c>
      <c r="AM35" s="28">
        <v>1200</v>
      </c>
      <c r="AN35" s="22">
        <v>0</v>
      </c>
      <c r="AO35" s="22">
        <v>0</v>
      </c>
      <c r="AP35">
        <v>1200</v>
      </c>
      <c r="AQ35">
        <v>1200</v>
      </c>
      <c r="AR35">
        <v>1200</v>
      </c>
      <c r="AS35">
        <v>1200</v>
      </c>
      <c r="AT35">
        <v>1200</v>
      </c>
      <c r="AU35">
        <v>1200</v>
      </c>
      <c r="AV35">
        <v>1200</v>
      </c>
      <c r="AW35">
        <v>1200</v>
      </c>
      <c r="AX35">
        <v>1200</v>
      </c>
      <c r="AY35">
        <v>1200</v>
      </c>
      <c r="BA35" s="122"/>
      <c r="BB35" s="122" t="s">
        <v>2524</v>
      </c>
      <c r="BC35" s="28"/>
      <c r="BD35" s="406">
        <v>1300</v>
      </c>
      <c r="BE35" t="s">
        <v>2525</v>
      </c>
      <c r="BF35" t="s">
        <v>2846</v>
      </c>
      <c r="BG35" t="s">
        <v>3072</v>
      </c>
      <c r="BH35" t="s">
        <v>3287</v>
      </c>
      <c r="BI35" s="275" t="s">
        <v>3287</v>
      </c>
      <c r="BJ35" s="7" t="s">
        <v>3431</v>
      </c>
      <c r="BK35" s="7" t="s">
        <v>3672</v>
      </c>
      <c r="BL35" s="7" t="s">
        <v>3837</v>
      </c>
      <c r="BM35" s="7" t="s">
        <v>4010</v>
      </c>
      <c r="BN35" s="7" t="s">
        <v>4297</v>
      </c>
      <c r="BO35" s="7" t="s">
        <v>4621</v>
      </c>
      <c r="BP35" s="7" t="s">
        <v>4898</v>
      </c>
      <c r="BQ35" s="520" t="s">
        <v>5181</v>
      </c>
      <c r="BR35" s="520" t="s">
        <v>5402</v>
      </c>
      <c r="BS35" s="520" t="s">
        <v>5402</v>
      </c>
      <c r="BT35" s="520" t="s">
        <v>5769</v>
      </c>
      <c r="BU35" s="520" t="s">
        <v>5770</v>
      </c>
      <c r="BV35" s="520" t="s">
        <v>6093</v>
      </c>
      <c r="BW35" s="520" t="s">
        <v>6240</v>
      </c>
      <c r="BX35" s="520" t="s">
        <v>6534</v>
      </c>
      <c r="BY35" s="520" t="s">
        <v>6720</v>
      </c>
      <c r="BZ35" s="520" t="s">
        <v>6888</v>
      </c>
      <c r="CA35" s="520" t="s">
        <v>7139</v>
      </c>
      <c r="CB35" s="520" t="s">
        <v>7429</v>
      </c>
      <c r="CC35" s="275"/>
      <c r="CD35" s="530">
        <f t="shared" si="1"/>
        <v>0</v>
      </c>
      <c r="CE35" s="583">
        <v>1400</v>
      </c>
      <c r="CF35" s="578"/>
      <c r="CG35" s="173" t="s">
        <v>5181</v>
      </c>
      <c r="CH35" s="173"/>
      <c r="CI35" t="s">
        <v>8273</v>
      </c>
      <c r="CJ35" s="275" t="s">
        <v>8090</v>
      </c>
      <c r="CK35" s="536" t="s">
        <v>8272</v>
      </c>
      <c r="CL35" s="536" t="s">
        <v>8271</v>
      </c>
      <c r="CM35" s="536" t="s">
        <v>8294</v>
      </c>
    </row>
    <row r="36" spans="1:91" x14ac:dyDescent="0.25">
      <c r="A36" s="59">
        <v>585</v>
      </c>
      <c r="B36" s="47" t="s">
        <v>2339</v>
      </c>
      <c r="C36" s="31" t="s">
        <v>1391</v>
      </c>
      <c r="D36" s="31" t="s">
        <v>2338</v>
      </c>
      <c r="E36" s="47"/>
      <c r="F36" s="47"/>
      <c r="G36" s="53" t="s">
        <v>2340</v>
      </c>
      <c r="H36" s="53" t="s">
        <v>2341</v>
      </c>
      <c r="I36" s="53" t="s">
        <v>2342</v>
      </c>
      <c r="J36" s="47"/>
      <c r="K36" s="47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28"/>
      <c r="Y36" s="28"/>
      <c r="Z36" s="182"/>
      <c r="AA36" s="31"/>
      <c r="AL36" s="28"/>
      <c r="AM36" s="28"/>
      <c r="BA36" s="122">
        <v>4000</v>
      </c>
      <c r="BB36" s="122" t="s">
        <v>2713</v>
      </c>
      <c r="BC36" s="28"/>
      <c r="BD36" s="406">
        <v>1300</v>
      </c>
      <c r="BE36" t="s">
        <v>2713</v>
      </c>
      <c r="BF36" t="s">
        <v>2820</v>
      </c>
      <c r="BG36" t="s">
        <v>3089</v>
      </c>
      <c r="BH36" t="s">
        <v>3137</v>
      </c>
      <c r="BI36" t="s">
        <v>3288</v>
      </c>
      <c r="BJ36" t="s">
        <v>3462</v>
      </c>
      <c r="BK36" t="s">
        <v>3712</v>
      </c>
      <c r="BL36" t="s">
        <v>3810</v>
      </c>
      <c r="BM36" t="s">
        <v>4125</v>
      </c>
      <c r="BN36" s="275" t="s">
        <v>4342</v>
      </c>
      <c r="BO36" s="275" t="s">
        <v>4506</v>
      </c>
      <c r="BP36" s="275" t="s">
        <v>4888</v>
      </c>
      <c r="BQ36" s="520" t="s">
        <v>5215</v>
      </c>
      <c r="BR36" s="520" t="s">
        <v>5442</v>
      </c>
      <c r="BS36" s="520" t="s">
        <v>5442</v>
      </c>
      <c r="BT36" s="520" t="s">
        <v>5715</v>
      </c>
      <c r="BU36" s="520" t="s">
        <v>5953</v>
      </c>
      <c r="BV36" s="520" t="s">
        <v>6165</v>
      </c>
      <c r="BW36" s="520" t="s">
        <v>6395</v>
      </c>
      <c r="BX36" s="520" t="s">
        <v>6626</v>
      </c>
      <c r="BY36" s="520" t="s">
        <v>6754</v>
      </c>
      <c r="BZ36" s="520" t="s">
        <v>7033</v>
      </c>
      <c r="CA36" s="520" t="s">
        <v>7207</v>
      </c>
      <c r="CB36" s="520" t="s">
        <v>7496</v>
      </c>
      <c r="CC36" s="275"/>
      <c r="CD36" s="530">
        <f t="shared" si="1"/>
        <v>0</v>
      </c>
      <c r="CE36" s="583">
        <v>1500</v>
      </c>
      <c r="CF36" s="578"/>
      <c r="CG36" s="173" t="s">
        <v>5215</v>
      </c>
      <c r="CH36" s="173"/>
      <c r="CI36" s="182" t="s">
        <v>7702</v>
      </c>
      <c r="CJ36" s="31" t="s">
        <v>7979</v>
      </c>
      <c r="CK36" s="618" t="s">
        <v>8141</v>
      </c>
      <c r="CL36" s="618" t="s">
        <v>8207</v>
      </c>
    </row>
    <row r="37" spans="1:91" x14ac:dyDescent="0.25">
      <c r="A37" s="59">
        <v>559</v>
      </c>
      <c r="B37" s="47" t="s">
        <v>2193</v>
      </c>
      <c r="C37" s="31" t="s">
        <v>2189</v>
      </c>
      <c r="D37" s="31" t="s">
        <v>2190</v>
      </c>
      <c r="E37" s="47" t="s">
        <v>125</v>
      </c>
      <c r="F37" s="47" t="s">
        <v>2002</v>
      </c>
      <c r="G37" s="41" t="s">
        <v>2191</v>
      </c>
      <c r="H37" s="41" t="s">
        <v>2192</v>
      </c>
      <c r="I37" s="41"/>
      <c r="J37" s="28"/>
      <c r="K37" s="28"/>
      <c r="L37" s="113"/>
      <c r="M37" s="113"/>
      <c r="N37" s="113"/>
      <c r="O37" s="113"/>
      <c r="P37" s="228"/>
      <c r="Q37" s="113"/>
      <c r="R37" s="113"/>
      <c r="S37" s="113"/>
      <c r="T37" s="113"/>
      <c r="U37" s="113"/>
      <c r="V37" s="113"/>
      <c r="W37" s="113"/>
      <c r="X37" s="28">
        <v>3000</v>
      </c>
      <c r="Y37" s="28">
        <v>1200</v>
      </c>
      <c r="Z37" s="22"/>
      <c r="AA37" s="22"/>
      <c r="AB37" s="275">
        <v>1200</v>
      </c>
      <c r="AC37" s="275">
        <v>1200</v>
      </c>
      <c r="AD37" s="275">
        <v>1200</v>
      </c>
      <c r="AE37" s="275">
        <v>1200</v>
      </c>
      <c r="AF37" s="275">
        <v>1200</v>
      </c>
      <c r="AG37" s="275">
        <v>1200</v>
      </c>
      <c r="AH37" s="275">
        <v>1200</v>
      </c>
      <c r="AI37" s="275">
        <v>1200</v>
      </c>
      <c r="AJ37" s="275">
        <v>1200</v>
      </c>
      <c r="AK37" s="275">
        <v>1200</v>
      </c>
      <c r="AL37" s="630" t="s">
        <v>2511</v>
      </c>
      <c r="AM37" s="630"/>
      <c r="AN37" s="630"/>
      <c r="AO37" s="630"/>
      <c r="AP37" s="630"/>
      <c r="AQ37" s="630"/>
      <c r="AR37" s="630"/>
      <c r="AS37" s="630"/>
      <c r="AT37" s="630"/>
      <c r="AU37" s="630"/>
      <c r="AV37" s="630"/>
      <c r="AW37" s="630"/>
      <c r="AX37" s="630"/>
      <c r="AY37" s="630"/>
      <c r="AZ37" s="631"/>
      <c r="BA37" s="122"/>
      <c r="BB37" s="122"/>
      <c r="BC37" s="28"/>
      <c r="BD37" s="406">
        <v>1400</v>
      </c>
      <c r="BE37" t="s">
        <v>2734</v>
      </c>
      <c r="BF37" t="s">
        <v>2844</v>
      </c>
      <c r="BG37" t="s">
        <v>3351</v>
      </c>
      <c r="BH37" s="275" t="s">
        <v>3351</v>
      </c>
      <c r="BI37" s="275" t="s">
        <v>3351</v>
      </c>
      <c r="BJ37" s="7" t="s">
        <v>3551</v>
      </c>
      <c r="BK37" s="7" t="s">
        <v>3656</v>
      </c>
      <c r="BL37" s="7" t="s">
        <v>3890</v>
      </c>
      <c r="BM37" s="7" t="s">
        <v>4044</v>
      </c>
      <c r="BN37" s="7" t="s">
        <v>4328</v>
      </c>
      <c r="BO37" s="7" t="s">
        <v>4581</v>
      </c>
      <c r="BP37" s="7" t="s">
        <v>4770</v>
      </c>
      <c r="BQ37" s="520" t="s">
        <v>5131</v>
      </c>
      <c r="BR37" s="520" t="s">
        <v>5357</v>
      </c>
      <c r="BS37" s="520" t="s">
        <v>5689</v>
      </c>
      <c r="BT37" s="520" t="s">
        <v>5807</v>
      </c>
      <c r="BU37" s="520" t="s">
        <v>5807</v>
      </c>
      <c r="BV37" s="520" t="s">
        <v>6085</v>
      </c>
      <c r="BW37" s="520" t="s">
        <v>6248</v>
      </c>
      <c r="BX37" s="520" t="s">
        <v>6501</v>
      </c>
      <c r="BY37" s="520" t="s">
        <v>6730</v>
      </c>
      <c r="BZ37" s="520" t="s">
        <v>6976</v>
      </c>
      <c r="CA37" s="520" t="s">
        <v>7144</v>
      </c>
      <c r="CB37" s="520" t="s">
        <v>7376</v>
      </c>
      <c r="CC37" s="275"/>
      <c r="CD37" s="530">
        <f t="shared" si="1"/>
        <v>0</v>
      </c>
      <c r="CE37" s="583">
        <v>1500</v>
      </c>
      <c r="CF37" s="578"/>
      <c r="CG37" s="173"/>
      <c r="CH37" s="173"/>
      <c r="CI37" s="275" t="s">
        <v>7666</v>
      </c>
      <c r="CJ37" s="275" t="s">
        <v>7947</v>
      </c>
      <c r="CK37" t="s">
        <v>8340</v>
      </c>
      <c r="CL37" s="275" t="s">
        <v>8340</v>
      </c>
      <c r="CM37" s="275" t="s">
        <v>8340</v>
      </c>
    </row>
    <row r="38" spans="1:91" x14ac:dyDescent="0.25">
      <c r="A38" s="59">
        <v>609</v>
      </c>
      <c r="B38" s="47" t="s">
        <v>2530</v>
      </c>
      <c r="C38" s="47" t="s">
        <v>2528</v>
      </c>
      <c r="D38" s="47" t="s">
        <v>2529</v>
      </c>
      <c r="E38" s="47"/>
      <c r="F38" s="47"/>
      <c r="G38" s="53" t="s">
        <v>2531</v>
      </c>
      <c r="H38" s="53" t="s">
        <v>2532</v>
      </c>
      <c r="I38" s="53"/>
      <c r="J38" s="47"/>
      <c r="K38" s="47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28"/>
      <c r="Y38" s="28"/>
      <c r="Z38" s="182"/>
      <c r="AA38" s="31"/>
      <c r="AL38" s="28"/>
      <c r="AM38" s="28"/>
      <c r="BA38" s="122" t="s">
        <v>2533</v>
      </c>
      <c r="BB38" s="122" t="s">
        <v>4030</v>
      </c>
      <c r="BC38" s="28"/>
      <c r="BD38" s="406">
        <v>1300</v>
      </c>
      <c r="BE38" t="s">
        <v>4031</v>
      </c>
      <c r="BF38" t="s">
        <v>4031</v>
      </c>
      <c r="BG38" t="s">
        <v>4032</v>
      </c>
      <c r="BH38" s="275" t="s">
        <v>4032</v>
      </c>
      <c r="BI38" s="275" t="s">
        <v>4032</v>
      </c>
      <c r="BJ38" s="7" t="s">
        <v>4033</v>
      </c>
      <c r="BK38" s="7" t="s">
        <v>4033</v>
      </c>
      <c r="BL38" s="7" t="s">
        <v>4034</v>
      </c>
      <c r="BM38" s="7" t="s">
        <v>4030</v>
      </c>
      <c r="BN38" s="7" t="s">
        <v>4324</v>
      </c>
      <c r="BO38" s="7" t="s">
        <v>4564</v>
      </c>
      <c r="BP38" s="7" t="s">
        <v>5066</v>
      </c>
      <c r="BQ38" s="520" t="s">
        <v>5345</v>
      </c>
      <c r="BR38" s="520" t="s">
        <v>5788</v>
      </c>
      <c r="BS38" s="520" t="s">
        <v>5788</v>
      </c>
      <c r="BT38" s="520" t="s">
        <v>5788</v>
      </c>
      <c r="BU38" s="520" t="s">
        <v>6097</v>
      </c>
      <c r="BV38" s="520" t="s">
        <v>6097</v>
      </c>
      <c r="BW38" s="520">
        <v>1400</v>
      </c>
      <c r="BX38" s="520">
        <v>1400</v>
      </c>
      <c r="BY38" s="520" t="s">
        <v>6885</v>
      </c>
      <c r="BZ38" s="520" t="s">
        <v>6885</v>
      </c>
      <c r="CA38" s="520" t="s">
        <v>7580</v>
      </c>
      <c r="CB38" s="520" t="s">
        <v>7580</v>
      </c>
      <c r="CC38" s="275"/>
      <c r="CD38" s="530">
        <f t="shared" si="1"/>
        <v>0</v>
      </c>
      <c r="CE38" s="583">
        <v>1400</v>
      </c>
      <c r="CF38" s="578"/>
      <c r="CG38" s="173" t="s">
        <v>5345</v>
      </c>
      <c r="CH38" s="173"/>
    </row>
    <row r="39" spans="1:91" ht="15.75" thickBot="1" x14ac:dyDescent="0.3">
      <c r="A39" s="59">
        <v>612</v>
      </c>
      <c r="B39" s="47" t="s">
        <v>2549</v>
      </c>
      <c r="C39" s="47" t="s">
        <v>2547</v>
      </c>
      <c r="D39" s="47" t="s">
        <v>2548</v>
      </c>
      <c r="E39" s="47"/>
      <c r="F39" s="47"/>
      <c r="G39" s="41" t="s">
        <v>2550</v>
      </c>
      <c r="H39" s="275" t="s">
        <v>2551</v>
      </c>
      <c r="I39" s="275" t="s">
        <v>2552</v>
      </c>
      <c r="J39" s="47"/>
      <c r="K39" s="47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28" t="s">
        <v>2560</v>
      </c>
      <c r="Y39" s="28"/>
      <c r="Z39" s="182" t="s">
        <v>2562</v>
      </c>
      <c r="AA39" s="31"/>
      <c r="AL39" s="28"/>
      <c r="AM39" s="28"/>
      <c r="BA39" s="28" t="s">
        <v>2560</v>
      </c>
      <c r="BB39" s="122" t="s">
        <v>3226</v>
      </c>
      <c r="BC39" s="28"/>
      <c r="BD39" s="406">
        <v>1400</v>
      </c>
      <c r="BE39" t="s">
        <v>2562</v>
      </c>
      <c r="BF39" t="s">
        <v>2798</v>
      </c>
      <c r="BG39" t="s">
        <v>3289</v>
      </c>
      <c r="BH39" s="275" t="s">
        <v>3289</v>
      </c>
      <c r="BI39" s="275" t="s">
        <v>3289</v>
      </c>
      <c r="BJ39" s="7" t="s">
        <v>3487</v>
      </c>
      <c r="BK39" s="7" t="s">
        <v>3691</v>
      </c>
      <c r="BL39" s="7" t="s">
        <v>3847</v>
      </c>
      <c r="BM39" s="7" t="s">
        <v>4104</v>
      </c>
      <c r="BN39" s="7" t="s">
        <v>4352</v>
      </c>
      <c r="BO39" s="7" t="s">
        <v>4575</v>
      </c>
      <c r="BP39" s="7" t="s">
        <v>4834</v>
      </c>
      <c r="BQ39" s="520" t="s">
        <v>5166</v>
      </c>
      <c r="BR39" s="520" t="s">
        <v>5388</v>
      </c>
      <c r="BS39" s="520" t="s">
        <v>5676</v>
      </c>
      <c r="BT39" s="520" t="s">
        <v>5805</v>
      </c>
      <c r="BU39" s="520" t="s">
        <v>5805</v>
      </c>
      <c r="BV39" s="520" t="s">
        <v>6108</v>
      </c>
      <c r="BW39" s="520" t="s">
        <v>6265</v>
      </c>
      <c r="BX39" s="520" t="s">
        <v>6516</v>
      </c>
      <c r="BY39" s="520" t="s">
        <v>6744</v>
      </c>
      <c r="BZ39" s="520" t="s">
        <v>6886</v>
      </c>
      <c r="CA39" s="520" t="s">
        <v>7150</v>
      </c>
      <c r="CB39" s="520" t="s">
        <v>7717</v>
      </c>
      <c r="CC39" s="275"/>
      <c r="CD39" s="530">
        <f t="shared" si="1"/>
        <v>0</v>
      </c>
      <c r="CE39" s="585">
        <v>1500</v>
      </c>
      <c r="CF39" s="578"/>
      <c r="CG39" s="173" t="s">
        <v>6265</v>
      </c>
      <c r="CH39" s="173" t="s">
        <v>8212</v>
      </c>
      <c r="CI39" t="s">
        <v>7718</v>
      </c>
      <c r="CJ39" s="275" t="s">
        <v>8212</v>
      </c>
      <c r="CK39" s="536" t="s">
        <v>8212</v>
      </c>
    </row>
    <row r="40" spans="1:91" s="275" customFormat="1" x14ac:dyDescent="0.25">
      <c r="A40" s="59">
        <v>386</v>
      </c>
      <c r="B40" s="47" t="s">
        <v>1400</v>
      </c>
      <c r="C40" s="47" t="s">
        <v>2015</v>
      </c>
      <c r="D40" s="31" t="s">
        <v>377</v>
      </c>
      <c r="E40" s="47" t="s">
        <v>1</v>
      </c>
      <c r="F40" s="47" t="s">
        <v>1350</v>
      </c>
      <c r="G40" s="53" t="s">
        <v>1402</v>
      </c>
      <c r="H40" s="53" t="s">
        <v>1708</v>
      </c>
      <c r="I40" s="53" t="s">
        <v>1709</v>
      </c>
      <c r="J40" s="28">
        <v>2500</v>
      </c>
      <c r="K40" s="229" t="s">
        <v>7860</v>
      </c>
      <c r="L40" s="47">
        <v>1000</v>
      </c>
      <c r="M40" s="47">
        <v>1000</v>
      </c>
      <c r="N40" s="193"/>
      <c r="O40" s="47">
        <v>1000</v>
      </c>
      <c r="P40" s="196">
        <v>1000</v>
      </c>
      <c r="Q40" s="47">
        <v>1000</v>
      </c>
      <c r="R40" s="47">
        <v>1000</v>
      </c>
      <c r="S40" s="47">
        <v>1000</v>
      </c>
      <c r="T40" s="47">
        <v>1000</v>
      </c>
      <c r="U40" s="47">
        <v>1000</v>
      </c>
      <c r="V40" s="31">
        <v>1000</v>
      </c>
      <c r="W40" s="31">
        <v>1000</v>
      </c>
      <c r="X40" s="28"/>
      <c r="Y40" s="34"/>
      <c r="Z40" s="47">
        <v>1000</v>
      </c>
      <c r="AA40" s="47">
        <v>1000</v>
      </c>
      <c r="AB40" s="3">
        <v>1000</v>
      </c>
      <c r="AC40" s="5"/>
      <c r="AD40" s="5"/>
      <c r="AE40" s="5"/>
      <c r="AF40" s="5"/>
      <c r="AG40" s="5"/>
      <c r="AH40" s="5"/>
      <c r="AI40" s="5"/>
      <c r="AJ40" s="5"/>
      <c r="AK40" s="5"/>
      <c r="AL40" s="250"/>
      <c r="AM40" s="270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22"/>
      <c r="BB40" s="122"/>
      <c r="BC40" s="28"/>
      <c r="BD40" s="406">
        <v>0</v>
      </c>
      <c r="BQ40" s="520"/>
      <c r="BR40" s="520"/>
      <c r="BS40" s="520"/>
      <c r="BT40" s="520"/>
      <c r="BU40" s="520"/>
      <c r="BV40" s="520"/>
      <c r="BW40" s="520"/>
      <c r="BX40" s="520"/>
      <c r="BY40" s="520"/>
      <c r="BZ40" s="520"/>
      <c r="CA40" s="521"/>
      <c r="CB40" s="521"/>
      <c r="CD40" s="530">
        <f>+BD40*(COUNTBLANK(BE40:CC40)-1)</f>
        <v>0</v>
      </c>
      <c r="CE40" s="582"/>
      <c r="CF40" s="578"/>
      <c r="CG40" s="173"/>
      <c r="CH40" s="536"/>
    </row>
    <row r="41" spans="1:91" s="275" customFormat="1" x14ac:dyDescent="0.25">
      <c r="A41" s="37"/>
      <c r="B41" s="31"/>
      <c r="C41" s="3"/>
      <c r="D41" s="3"/>
      <c r="E41" s="47"/>
      <c r="F41" s="47"/>
      <c r="G41" s="53"/>
      <c r="H41" s="53"/>
      <c r="I41" s="53"/>
      <c r="J41" s="47"/>
      <c r="K41" s="47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28"/>
      <c r="Y41" s="28"/>
      <c r="Z41" s="182"/>
      <c r="AA41" s="31"/>
      <c r="AL41" s="28"/>
      <c r="AM41" s="28"/>
      <c r="BA41" s="122"/>
      <c r="BB41" s="122"/>
      <c r="BC41" s="28"/>
      <c r="BD41" s="406"/>
      <c r="BQ41" s="520"/>
      <c r="BR41" s="520"/>
      <c r="BS41" s="520"/>
      <c r="BT41" s="520"/>
      <c r="BU41" s="520"/>
      <c r="BV41" s="520"/>
      <c r="BW41" s="520"/>
      <c r="BX41" s="520"/>
      <c r="BY41" s="520"/>
      <c r="BZ41" s="520"/>
      <c r="CA41" s="520"/>
      <c r="CB41" s="520"/>
      <c r="CD41" s="530"/>
      <c r="CE41" s="211"/>
      <c r="CF41" s="536"/>
      <c r="CG41" s="536"/>
      <c r="CH41" s="536"/>
    </row>
    <row r="42" spans="1:91" x14ac:dyDescent="0.25">
      <c r="A42" s="64" t="s">
        <v>4196</v>
      </c>
      <c r="B42" s="31"/>
      <c r="C42" s="47"/>
      <c r="D42" s="47"/>
      <c r="E42" s="31"/>
      <c r="F42" s="31"/>
      <c r="G42" s="31"/>
      <c r="H42" s="31"/>
      <c r="I42" s="31"/>
      <c r="J42" s="47"/>
      <c r="K42" s="47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28"/>
      <c r="Y42" s="28"/>
      <c r="Z42" s="182"/>
      <c r="AA42" s="31"/>
      <c r="AL42" s="28"/>
      <c r="AM42" s="28"/>
      <c r="BA42" s="122"/>
      <c r="BB42" s="122"/>
      <c r="BC42" s="28"/>
      <c r="BD42" s="406"/>
      <c r="CD42" s="435">
        <f t="shared" ref="CD42:CD55" si="2">+BD42*(COUNTBLANK(BE42:CC42)-1)</f>
        <v>0</v>
      </c>
      <c r="CE42" s="509"/>
      <c r="CF42" s="509"/>
      <c r="CG42" s="509"/>
      <c r="CH42" s="509"/>
    </row>
    <row r="43" spans="1:91" x14ac:dyDescent="0.25">
      <c r="A43" s="59">
        <v>381</v>
      </c>
      <c r="B43" s="47" t="s">
        <v>1374</v>
      </c>
      <c r="C43" s="19" t="s">
        <v>1375</v>
      </c>
      <c r="D43" s="19" t="s">
        <v>1386</v>
      </c>
      <c r="E43" s="47" t="s">
        <v>1</v>
      </c>
      <c r="F43" s="47" t="s">
        <v>1350</v>
      </c>
      <c r="G43" s="53" t="s">
        <v>1385</v>
      </c>
      <c r="H43" s="53"/>
      <c r="I43" s="53" t="s">
        <v>1705</v>
      </c>
      <c r="J43" s="28">
        <v>2500</v>
      </c>
      <c r="K43" s="28">
        <v>500</v>
      </c>
      <c r="L43" s="47">
        <v>1000</v>
      </c>
      <c r="M43" s="47">
        <v>1000</v>
      </c>
      <c r="N43" s="47"/>
      <c r="O43" s="47">
        <v>1000</v>
      </c>
      <c r="P43" s="196">
        <v>1000</v>
      </c>
      <c r="Q43" s="47">
        <v>1000</v>
      </c>
      <c r="R43" s="47">
        <v>1000</v>
      </c>
      <c r="S43" s="47">
        <v>1000</v>
      </c>
      <c r="T43" s="47">
        <v>1000</v>
      </c>
      <c r="U43" s="47">
        <v>1000</v>
      </c>
      <c r="V43" s="31">
        <v>1000</v>
      </c>
      <c r="W43" s="31">
        <v>1000</v>
      </c>
      <c r="X43" s="28"/>
      <c r="Y43" s="34"/>
      <c r="Z43" s="31">
        <v>800</v>
      </c>
      <c r="AA43" s="31">
        <v>1000</v>
      </c>
      <c r="AB43" s="5"/>
      <c r="AC43" s="256"/>
      <c r="AD43" s="5"/>
      <c r="AE43" s="5"/>
      <c r="AF43" s="5"/>
      <c r="AG43" s="5"/>
      <c r="AH43" s="5"/>
      <c r="AI43" s="5"/>
      <c r="AJ43" s="5"/>
      <c r="AK43" s="5"/>
      <c r="AL43" s="250"/>
      <c r="AM43" s="270"/>
      <c r="BA43" s="122"/>
      <c r="BB43" s="122"/>
      <c r="BC43" s="28"/>
      <c r="BD43" s="406"/>
      <c r="CD43" s="435">
        <f t="shared" si="2"/>
        <v>0</v>
      </c>
      <c r="CE43" s="509"/>
      <c r="CF43" s="509"/>
      <c r="CG43" s="509"/>
      <c r="CH43" s="509"/>
    </row>
    <row r="44" spans="1:91" ht="20.25" customHeight="1" x14ac:dyDescent="0.25">
      <c r="A44" s="48">
        <v>382</v>
      </c>
      <c r="B44" s="19" t="s">
        <v>1389</v>
      </c>
      <c r="C44" s="201" t="s">
        <v>1387</v>
      </c>
      <c r="D44" s="5" t="s">
        <v>1388</v>
      </c>
      <c r="E44" s="19" t="s">
        <v>1</v>
      </c>
      <c r="F44" s="19" t="s">
        <v>1350</v>
      </c>
      <c r="G44" s="56" t="s">
        <v>1390</v>
      </c>
      <c r="H44" s="56"/>
      <c r="I44" s="56"/>
      <c r="J44" s="19">
        <v>2000</v>
      </c>
      <c r="K44" s="627" t="s">
        <v>1435</v>
      </c>
      <c r="L44" s="628"/>
      <c r="M44" s="628"/>
      <c r="N44" s="628"/>
      <c r="O44" s="629"/>
      <c r="P44" s="196"/>
      <c r="Q44" s="47"/>
      <c r="R44" s="47"/>
      <c r="S44" s="47"/>
      <c r="T44" s="47"/>
      <c r="U44" s="47"/>
      <c r="V44" s="31"/>
      <c r="W44" s="31"/>
      <c r="X44" s="28"/>
      <c r="Y44" s="34"/>
      <c r="Z44" s="31"/>
      <c r="AA44" s="31"/>
      <c r="AI44" s="5"/>
      <c r="AJ44" s="5"/>
      <c r="AK44" s="5"/>
      <c r="AL44" s="250"/>
      <c r="AM44" s="270"/>
      <c r="BA44" s="122"/>
      <c r="BB44" s="122"/>
      <c r="BC44" s="28"/>
      <c r="BD44" s="406"/>
      <c r="CD44" s="435">
        <f t="shared" si="2"/>
        <v>0</v>
      </c>
      <c r="CE44" s="509"/>
      <c r="CF44" s="509"/>
      <c r="CG44" s="509"/>
      <c r="CH44" s="509"/>
    </row>
    <row r="45" spans="1:91" x14ac:dyDescent="0.25">
      <c r="A45" s="141">
        <v>394</v>
      </c>
      <c r="B45" s="142" t="s">
        <v>1431</v>
      </c>
      <c r="C45" s="142" t="s">
        <v>1110</v>
      </c>
      <c r="D45" s="142" t="s">
        <v>1429</v>
      </c>
      <c r="E45" s="209" t="s">
        <v>1</v>
      </c>
      <c r="F45" s="209" t="s">
        <v>1350</v>
      </c>
      <c r="G45" s="210" t="s">
        <v>1430</v>
      </c>
      <c r="H45" s="53" t="s">
        <v>2250</v>
      </c>
      <c r="I45" s="53"/>
      <c r="J45" s="28">
        <v>2000</v>
      </c>
      <c r="K45" s="28"/>
      <c r="L45" s="47">
        <v>1000</v>
      </c>
      <c r="M45" s="47">
        <v>1000</v>
      </c>
      <c r="N45" s="47"/>
      <c r="O45" s="47">
        <v>1000</v>
      </c>
      <c r="P45" s="196">
        <v>1000</v>
      </c>
      <c r="Q45" s="47">
        <v>1000</v>
      </c>
      <c r="R45" s="47">
        <v>1000</v>
      </c>
      <c r="S45" s="47">
        <v>1000</v>
      </c>
      <c r="T45" s="47">
        <v>1000</v>
      </c>
      <c r="U45" s="47">
        <v>1000</v>
      </c>
      <c r="V45" s="31">
        <v>1000</v>
      </c>
      <c r="W45" s="31">
        <v>1000</v>
      </c>
      <c r="X45" s="28"/>
      <c r="Y45" s="34"/>
      <c r="Z45" s="31">
        <v>1000</v>
      </c>
      <c r="AA45" s="31">
        <v>1000</v>
      </c>
      <c r="AB45" s="137">
        <v>1000</v>
      </c>
      <c r="AC45" s="137">
        <v>1000</v>
      </c>
      <c r="AD45" s="137">
        <v>1000</v>
      </c>
      <c r="AE45" s="137">
        <v>1000</v>
      </c>
      <c r="AF45" s="137">
        <v>1000</v>
      </c>
      <c r="AG45" s="137">
        <v>1000</v>
      </c>
      <c r="AH45" s="137">
        <v>1000</v>
      </c>
      <c r="AI45" s="5">
        <v>1000</v>
      </c>
      <c r="AJ45" s="5">
        <v>1000</v>
      </c>
      <c r="AK45" s="5">
        <v>1000</v>
      </c>
      <c r="AL45" s="250"/>
      <c r="AM45" s="270">
        <v>1200</v>
      </c>
      <c r="AN45" s="7">
        <v>1000</v>
      </c>
      <c r="AO45" s="7">
        <v>1000</v>
      </c>
      <c r="AP45" s="7">
        <v>1000</v>
      </c>
      <c r="AQ45" s="7">
        <v>1000</v>
      </c>
      <c r="AR45" s="7">
        <v>1000</v>
      </c>
      <c r="AS45" s="320">
        <v>1200</v>
      </c>
      <c r="AT45" s="318"/>
      <c r="AU45" s="318"/>
      <c r="AV45" s="318"/>
      <c r="AW45" s="318"/>
      <c r="AX45" s="318"/>
      <c r="AZ45" s="275">
        <v>0</v>
      </c>
      <c r="BA45" s="122"/>
      <c r="BB45" s="122"/>
      <c r="BC45" s="28"/>
      <c r="BD45" s="406">
        <v>0</v>
      </c>
      <c r="CD45" s="435">
        <f t="shared" si="2"/>
        <v>0</v>
      </c>
      <c r="CE45" s="509"/>
      <c r="CF45" s="509"/>
      <c r="CG45" s="509"/>
      <c r="CH45" s="509"/>
    </row>
    <row r="46" spans="1:91" x14ac:dyDescent="0.25">
      <c r="A46" s="227">
        <v>400</v>
      </c>
      <c r="B46" s="19" t="s">
        <v>1450</v>
      </c>
      <c r="C46" s="19" t="s">
        <v>1082</v>
      </c>
      <c r="D46" s="19" t="s">
        <v>1446</v>
      </c>
      <c r="E46" s="113" t="s">
        <v>1</v>
      </c>
      <c r="F46" s="47" t="s">
        <v>1350</v>
      </c>
      <c r="G46" s="53" t="s">
        <v>1452</v>
      </c>
      <c r="H46" s="53"/>
      <c r="I46" s="53"/>
      <c r="J46" s="28">
        <v>2000</v>
      </c>
      <c r="K46" s="28"/>
      <c r="L46" s="47"/>
      <c r="M46" s="47"/>
      <c r="N46" s="47"/>
      <c r="O46" s="47"/>
      <c r="P46" s="196"/>
      <c r="Q46" s="47"/>
      <c r="R46" s="47"/>
      <c r="S46" s="47"/>
      <c r="T46" s="47"/>
      <c r="U46" s="47"/>
      <c r="V46" s="31"/>
      <c r="W46" s="31"/>
      <c r="X46" s="28"/>
      <c r="Y46" s="117"/>
      <c r="Z46" s="19"/>
      <c r="AA46" s="19"/>
      <c r="AB46" s="5"/>
      <c r="AC46" s="5"/>
      <c r="AD46" s="5"/>
      <c r="AE46" s="5"/>
      <c r="AF46" s="5"/>
      <c r="AG46" s="5"/>
      <c r="AH46" s="5"/>
      <c r="AL46" s="250"/>
      <c r="AM46" s="270"/>
      <c r="BA46" s="122"/>
      <c r="BB46" s="122"/>
      <c r="BC46" s="28"/>
      <c r="BD46" s="406"/>
      <c r="CD46" s="435">
        <f t="shared" si="2"/>
        <v>0</v>
      </c>
      <c r="CE46" s="509"/>
      <c r="CF46" s="509"/>
      <c r="CG46" s="509"/>
      <c r="CH46" s="509"/>
    </row>
    <row r="47" spans="1:91" x14ac:dyDescent="0.25">
      <c r="A47" s="59">
        <v>446</v>
      </c>
      <c r="B47" s="19" t="s">
        <v>1593</v>
      </c>
      <c r="C47" s="19" t="s">
        <v>1591</v>
      </c>
      <c r="D47" s="19" t="s">
        <v>1592</v>
      </c>
      <c r="E47" s="19" t="s">
        <v>1</v>
      </c>
      <c r="F47" s="19" t="s">
        <v>1350</v>
      </c>
      <c r="G47" s="56" t="s">
        <v>1490</v>
      </c>
      <c r="H47" s="56" t="s">
        <v>1985</v>
      </c>
      <c r="I47" s="56"/>
      <c r="J47" s="19">
        <v>2000</v>
      </c>
      <c r="K47" s="19">
        <f>500+500</f>
        <v>1000</v>
      </c>
      <c r="L47" s="19">
        <v>1000</v>
      </c>
      <c r="M47" s="19">
        <v>1000</v>
      </c>
      <c r="N47" s="19">
        <v>1000</v>
      </c>
      <c r="O47" s="19">
        <v>1000</v>
      </c>
      <c r="P47" s="117">
        <v>1000</v>
      </c>
      <c r="Q47" s="19">
        <v>1000</v>
      </c>
      <c r="R47" s="19">
        <v>1000</v>
      </c>
      <c r="S47" s="19">
        <v>1000</v>
      </c>
      <c r="T47" s="19">
        <v>1000</v>
      </c>
      <c r="U47" s="19"/>
      <c r="V47" s="19"/>
      <c r="W47" s="19"/>
      <c r="X47" s="19"/>
      <c r="Y47" s="117"/>
      <c r="Z47" s="19">
        <v>800</v>
      </c>
      <c r="AA47" s="19">
        <v>800</v>
      </c>
      <c r="AB47" s="5">
        <v>1000</v>
      </c>
      <c r="AC47" s="5">
        <v>1000</v>
      </c>
      <c r="AD47" s="5"/>
      <c r="AE47" s="5"/>
      <c r="AF47" s="5"/>
      <c r="AG47" s="5"/>
      <c r="AH47" s="5"/>
      <c r="AI47" s="5"/>
      <c r="AJ47" s="5"/>
      <c r="AK47" s="5"/>
      <c r="AL47" s="250"/>
      <c r="AM47" s="270"/>
      <c r="BA47" s="122"/>
      <c r="BB47" s="122"/>
      <c r="BC47" s="28"/>
      <c r="BD47" s="406"/>
      <c r="CD47" s="435">
        <f t="shared" si="2"/>
        <v>0</v>
      </c>
      <c r="CE47" s="509"/>
      <c r="CF47" s="509"/>
      <c r="CG47" s="509"/>
      <c r="CH47" s="509"/>
    </row>
    <row r="48" spans="1:91" x14ac:dyDescent="0.25">
      <c r="A48" s="59">
        <v>402</v>
      </c>
      <c r="B48" s="217" t="s">
        <v>1469</v>
      </c>
      <c r="C48" s="19" t="s">
        <v>1467</v>
      </c>
      <c r="D48" s="19" t="s">
        <v>1468</v>
      </c>
      <c r="E48" s="47" t="s">
        <v>1</v>
      </c>
      <c r="F48" s="47" t="s">
        <v>1350</v>
      </c>
      <c r="G48" s="41" t="s">
        <v>1485</v>
      </c>
      <c r="H48" s="41" t="s">
        <v>1707</v>
      </c>
      <c r="I48" s="41" t="s">
        <v>1706</v>
      </c>
      <c r="J48" s="28">
        <v>2000</v>
      </c>
      <c r="K48" s="28"/>
      <c r="L48" s="47"/>
      <c r="M48" s="47"/>
      <c r="N48" s="47"/>
      <c r="O48" s="47"/>
      <c r="P48" s="196"/>
      <c r="Q48" s="47"/>
      <c r="R48" s="47"/>
      <c r="S48" s="47"/>
      <c r="T48" s="47"/>
      <c r="U48" s="47"/>
      <c r="V48" s="31"/>
      <c r="W48" s="31"/>
      <c r="X48" s="28"/>
      <c r="Y48" s="117"/>
      <c r="Z48" s="19"/>
      <c r="AA48" s="19"/>
      <c r="AB48" s="5"/>
      <c r="AC48" s="5"/>
      <c r="AD48" s="5"/>
      <c r="AE48" s="5"/>
      <c r="AF48" s="5"/>
      <c r="AG48" s="5"/>
      <c r="AH48" s="5"/>
      <c r="AL48" s="250"/>
      <c r="AM48" s="270"/>
      <c r="BA48" s="122"/>
      <c r="BB48" s="122"/>
      <c r="BC48" s="28"/>
      <c r="BD48" s="406"/>
      <c r="CD48" s="435">
        <f t="shared" si="2"/>
        <v>0</v>
      </c>
      <c r="CE48" s="509"/>
      <c r="CF48" s="509"/>
      <c r="CG48" s="509"/>
      <c r="CH48" s="509"/>
    </row>
    <row r="49" spans="1:87" x14ac:dyDescent="0.25">
      <c r="A49" s="59">
        <v>412</v>
      </c>
      <c r="B49" s="19" t="s">
        <v>1492</v>
      </c>
      <c r="C49" s="19" t="s">
        <v>1488</v>
      </c>
      <c r="D49" s="19" t="s">
        <v>1489</v>
      </c>
      <c r="E49" s="47" t="s">
        <v>1</v>
      </c>
      <c r="F49" s="47" t="s">
        <v>1350</v>
      </c>
      <c r="G49" s="53" t="s">
        <v>1491</v>
      </c>
      <c r="H49" s="53"/>
      <c r="I49" s="53"/>
      <c r="J49" s="28">
        <v>2000</v>
      </c>
      <c r="K49" s="28">
        <v>1000</v>
      </c>
      <c r="L49" s="47">
        <v>1000</v>
      </c>
      <c r="M49" s="47">
        <v>1000</v>
      </c>
      <c r="N49" s="47">
        <v>1000</v>
      </c>
      <c r="O49" s="47">
        <v>1000</v>
      </c>
      <c r="P49" s="196">
        <v>1000</v>
      </c>
      <c r="Q49" s="47">
        <v>1000</v>
      </c>
      <c r="R49" s="47">
        <v>1000</v>
      </c>
      <c r="S49" s="47">
        <v>1000</v>
      </c>
      <c r="T49" s="47">
        <v>1000</v>
      </c>
      <c r="U49" s="47">
        <v>1000</v>
      </c>
      <c r="V49" s="31">
        <v>1000</v>
      </c>
      <c r="W49" s="31"/>
      <c r="X49" s="28"/>
      <c r="Y49" s="117"/>
      <c r="Z49" s="19"/>
      <c r="AA49" s="19"/>
      <c r="AB49" s="19"/>
      <c r="AC49" s="19"/>
      <c r="AD49" s="19"/>
      <c r="AE49" s="19"/>
      <c r="AF49" s="19"/>
      <c r="AG49" s="19"/>
      <c r="AH49" s="19"/>
      <c r="AL49" s="250"/>
      <c r="AM49" s="270"/>
      <c r="BA49" s="122"/>
      <c r="BB49" s="122"/>
      <c r="BC49" s="28"/>
      <c r="BD49" s="406"/>
      <c r="CD49" s="435">
        <f t="shared" si="2"/>
        <v>0</v>
      </c>
      <c r="CE49" s="509"/>
      <c r="CF49" s="509"/>
      <c r="CG49" s="509"/>
      <c r="CH49" s="509"/>
    </row>
    <row r="50" spans="1:87" s="5" customFormat="1" x14ac:dyDescent="0.25">
      <c r="A50" s="48">
        <v>449</v>
      </c>
      <c r="B50" s="19" t="s">
        <v>1608</v>
      </c>
      <c r="C50" s="19" t="s">
        <v>1606</v>
      </c>
      <c r="D50" s="19" t="s">
        <v>1607</v>
      </c>
      <c r="E50" s="19" t="s">
        <v>1</v>
      </c>
      <c r="F50" s="19" t="s">
        <v>1350</v>
      </c>
      <c r="G50" s="56"/>
      <c r="H50" s="56"/>
      <c r="I50" s="56"/>
      <c r="J50" s="19">
        <v>1500</v>
      </c>
      <c r="K50" s="19">
        <v>1000</v>
      </c>
      <c r="L50" s="19">
        <v>1000</v>
      </c>
      <c r="M50" s="19">
        <v>1000</v>
      </c>
      <c r="N50" s="19"/>
      <c r="O50" s="19">
        <v>1000</v>
      </c>
      <c r="P50" s="117">
        <v>1000</v>
      </c>
      <c r="Q50" s="19">
        <v>1000</v>
      </c>
      <c r="R50" s="19"/>
      <c r="S50" s="19"/>
      <c r="T50" s="19" t="s">
        <v>990</v>
      </c>
      <c r="U50" s="19"/>
      <c r="V50" s="19"/>
      <c r="W50" s="19"/>
      <c r="X50" s="19"/>
      <c r="Y50" s="117"/>
      <c r="Z50" s="19"/>
      <c r="AA50" s="19">
        <v>1000</v>
      </c>
      <c r="AB50" s="5">
        <v>1000</v>
      </c>
      <c r="AC50" s="5">
        <v>1000</v>
      </c>
      <c r="AD50" s="5">
        <v>1000</v>
      </c>
      <c r="AE50" s="5">
        <v>1000</v>
      </c>
      <c r="AF50" s="5">
        <v>1000</v>
      </c>
      <c r="AG50" s="5">
        <v>1000</v>
      </c>
      <c r="AH50" s="5">
        <v>1000</v>
      </c>
      <c r="AI50" s="5">
        <v>1000</v>
      </c>
      <c r="AJ50" s="5">
        <v>1000</v>
      </c>
      <c r="AL50" s="19"/>
      <c r="AM50" s="117"/>
      <c r="AZ50" s="5">
        <v>0</v>
      </c>
      <c r="BA50" s="19"/>
      <c r="BB50" s="19"/>
      <c r="BC50" s="28"/>
      <c r="BD50" s="406"/>
      <c r="CD50" s="435">
        <f t="shared" si="2"/>
        <v>0</v>
      </c>
      <c r="CE50" s="509"/>
      <c r="CF50" s="509"/>
      <c r="CG50" s="509"/>
      <c r="CH50" s="509"/>
    </row>
    <row r="51" spans="1:87" s="5" customFormat="1" x14ac:dyDescent="0.25">
      <c r="A51" s="48">
        <v>416</v>
      </c>
      <c r="B51" s="19" t="s">
        <v>1502</v>
      </c>
      <c r="C51" s="19" t="s">
        <v>1212</v>
      </c>
      <c r="D51" s="19" t="s">
        <v>1213</v>
      </c>
      <c r="E51" s="19" t="s">
        <v>1</v>
      </c>
      <c r="F51" s="19" t="s">
        <v>1350</v>
      </c>
      <c r="G51" s="45" t="s">
        <v>1214</v>
      </c>
      <c r="H51" s="45" t="s">
        <v>1722</v>
      </c>
      <c r="I51" s="45" t="s">
        <v>1723</v>
      </c>
      <c r="J51" s="19">
        <v>1000</v>
      </c>
      <c r="K51" s="19"/>
      <c r="L51" s="19">
        <v>1000</v>
      </c>
      <c r="M51" s="19">
        <v>1000</v>
      </c>
      <c r="N51" s="19"/>
      <c r="O51" s="19">
        <v>1000</v>
      </c>
      <c r="P51" s="117">
        <v>1000</v>
      </c>
      <c r="Q51" s="19">
        <v>1000</v>
      </c>
      <c r="R51" s="19">
        <v>1000</v>
      </c>
      <c r="S51" s="19">
        <v>1000</v>
      </c>
      <c r="T51" s="19">
        <v>1000</v>
      </c>
      <c r="U51" s="19"/>
      <c r="V51" s="19"/>
      <c r="W51" s="19"/>
      <c r="X51" s="19"/>
      <c r="Y51" s="117"/>
      <c r="Z51" s="19"/>
      <c r="AA51" s="19"/>
      <c r="AB51" s="19"/>
      <c r="AC51" s="19"/>
      <c r="AD51" s="19"/>
      <c r="AE51" s="19"/>
      <c r="AF51" s="19"/>
      <c r="AG51" s="19"/>
      <c r="AH51" s="19"/>
      <c r="AL51" s="19"/>
      <c r="AM51" s="117"/>
      <c r="BA51" s="122"/>
      <c r="BB51" s="122"/>
      <c r="BC51" s="28"/>
      <c r="BD51" s="406"/>
      <c r="CD51" s="435">
        <f t="shared" si="2"/>
        <v>0</v>
      </c>
      <c r="CE51" s="509"/>
      <c r="CF51" s="509"/>
      <c r="CG51" s="509"/>
      <c r="CH51" s="509"/>
    </row>
    <row r="52" spans="1:87" s="5" customFormat="1" x14ac:dyDescent="0.25">
      <c r="A52" s="48">
        <v>454</v>
      </c>
      <c r="B52" s="19" t="s">
        <v>1625</v>
      </c>
      <c r="C52" s="19" t="s">
        <v>1624</v>
      </c>
      <c r="D52" s="19" t="s">
        <v>229</v>
      </c>
      <c r="E52" s="19" t="s">
        <v>1</v>
      </c>
      <c r="F52" s="19" t="s">
        <v>1350</v>
      </c>
      <c r="G52" s="56" t="s">
        <v>1626</v>
      </c>
      <c r="H52" s="56" t="s">
        <v>1744</v>
      </c>
      <c r="I52" s="56" t="s">
        <v>1745</v>
      </c>
      <c r="J52" s="19">
        <v>1500</v>
      </c>
      <c r="K52" s="19"/>
      <c r="L52" s="19"/>
      <c r="M52" s="19"/>
      <c r="N52" s="19"/>
      <c r="O52" s="19">
        <v>800</v>
      </c>
      <c r="P52" s="117">
        <v>800</v>
      </c>
      <c r="Q52" s="19">
        <v>800</v>
      </c>
      <c r="R52" s="19">
        <v>800</v>
      </c>
      <c r="S52" s="19">
        <v>800</v>
      </c>
      <c r="T52" s="19">
        <v>800</v>
      </c>
      <c r="U52" s="19">
        <v>800</v>
      </c>
      <c r="V52" s="19">
        <v>800</v>
      </c>
      <c r="W52" s="19">
        <v>800</v>
      </c>
      <c r="X52" s="19"/>
      <c r="Y52" s="117"/>
      <c r="Z52" s="19"/>
      <c r="AA52" s="19"/>
      <c r="AL52" s="19"/>
      <c r="AM52" s="117"/>
      <c r="BA52" s="122"/>
      <c r="BB52" s="122"/>
      <c r="BC52" s="28"/>
      <c r="BD52" s="406"/>
      <c r="CD52" s="435">
        <f t="shared" si="2"/>
        <v>0</v>
      </c>
      <c r="CE52" s="509"/>
      <c r="CF52" s="509"/>
      <c r="CG52" s="509"/>
      <c r="CH52" s="509"/>
    </row>
    <row r="53" spans="1:87" s="5" customFormat="1" x14ac:dyDescent="0.25">
      <c r="A53" s="48">
        <v>455</v>
      </c>
      <c r="B53" s="19" t="s">
        <v>1629</v>
      </c>
      <c r="C53" s="19" t="s">
        <v>1627</v>
      </c>
      <c r="D53" s="19" t="s">
        <v>133</v>
      </c>
      <c r="E53" s="19" t="s">
        <v>1</v>
      </c>
      <c r="F53" s="19" t="s">
        <v>1350</v>
      </c>
      <c r="G53" s="56" t="s">
        <v>1628</v>
      </c>
      <c r="H53" s="56"/>
      <c r="I53" s="56"/>
      <c r="J53" s="19"/>
      <c r="K53" s="19">
        <v>1000</v>
      </c>
      <c r="L53" s="19"/>
      <c r="M53" s="19"/>
      <c r="N53" s="19"/>
      <c r="O53" s="19">
        <v>600</v>
      </c>
      <c r="P53" s="117">
        <v>600</v>
      </c>
      <c r="Q53" s="19">
        <v>600</v>
      </c>
      <c r="R53" s="19">
        <v>600</v>
      </c>
      <c r="S53" s="19">
        <v>600</v>
      </c>
      <c r="T53" s="19">
        <v>600</v>
      </c>
      <c r="U53" s="19">
        <v>600</v>
      </c>
      <c r="V53" s="19"/>
      <c r="W53" s="19"/>
      <c r="X53" s="19"/>
      <c r="Y53" s="117"/>
      <c r="Z53" s="19"/>
      <c r="AA53" s="19"/>
      <c r="AL53" s="19"/>
      <c r="AM53" s="117"/>
      <c r="BA53" s="122"/>
      <c r="BB53" s="122"/>
      <c r="BC53" s="28"/>
      <c r="BD53" s="406"/>
      <c r="CD53" s="435">
        <f t="shared" si="2"/>
        <v>0</v>
      </c>
      <c r="CE53" s="509"/>
      <c r="CF53" s="509"/>
      <c r="CG53" s="509"/>
      <c r="CH53" s="509"/>
    </row>
    <row r="54" spans="1:87" x14ac:dyDescent="0.25">
      <c r="A54" s="59">
        <v>456</v>
      </c>
      <c r="B54" s="47" t="s">
        <v>1642</v>
      </c>
      <c r="C54" s="277" t="s">
        <v>42</v>
      </c>
      <c r="D54" s="277" t="s">
        <v>1634</v>
      </c>
      <c r="E54" s="47" t="s">
        <v>1</v>
      </c>
      <c r="F54" s="47" t="s">
        <v>1350</v>
      </c>
      <c r="G54" s="53" t="s">
        <v>1635</v>
      </c>
      <c r="H54" s="53"/>
      <c r="I54" s="53"/>
      <c r="J54" s="28"/>
      <c r="K54" s="28">
        <v>500</v>
      </c>
      <c r="L54" s="113"/>
      <c r="M54" s="113"/>
      <c r="N54" s="113"/>
      <c r="O54" s="113"/>
      <c r="P54" s="228"/>
      <c r="Q54" s="113"/>
      <c r="R54" s="113"/>
      <c r="S54" s="47">
        <v>1000</v>
      </c>
      <c r="T54" s="47"/>
      <c r="U54" s="47"/>
      <c r="V54" s="31"/>
      <c r="W54" s="31"/>
      <c r="X54" s="28"/>
      <c r="Y54" s="117"/>
      <c r="Z54" s="19"/>
      <c r="AA54" s="19"/>
      <c r="AB54" s="5"/>
      <c r="AC54" s="5"/>
      <c r="AD54" s="5"/>
      <c r="AE54" s="5"/>
      <c r="AF54" s="5"/>
      <c r="AG54" s="5"/>
      <c r="AH54" s="5"/>
      <c r="AL54" s="250"/>
      <c r="AM54" s="270"/>
      <c r="BA54" s="122"/>
      <c r="BB54" s="122"/>
      <c r="BC54" s="28"/>
      <c r="BD54" s="406"/>
      <c r="CD54" s="435">
        <f t="shared" si="2"/>
        <v>0</v>
      </c>
      <c r="CE54" s="509"/>
      <c r="CF54" s="509"/>
      <c r="CG54" s="509"/>
      <c r="CH54" s="509"/>
    </row>
    <row r="55" spans="1:87" x14ac:dyDescent="0.25">
      <c r="A55" s="59">
        <v>417</v>
      </c>
      <c r="B55" s="47" t="s">
        <v>1503</v>
      </c>
      <c r="C55" s="31" t="s">
        <v>1501</v>
      </c>
      <c r="D55" s="31" t="s">
        <v>1213</v>
      </c>
      <c r="E55" s="47" t="s">
        <v>1</v>
      </c>
      <c r="F55" s="47" t="s">
        <v>1350</v>
      </c>
      <c r="G55" s="41" t="s">
        <v>1504</v>
      </c>
      <c r="H55" s="275" t="s">
        <v>2745</v>
      </c>
      <c r="I55" s="275" t="s">
        <v>2746</v>
      </c>
      <c r="J55" s="28"/>
      <c r="K55" s="28"/>
      <c r="L55" s="47">
        <v>1000</v>
      </c>
      <c r="M55" s="47"/>
      <c r="N55" s="47"/>
      <c r="O55" s="47"/>
      <c r="P55" s="196"/>
      <c r="Q55" s="47"/>
      <c r="R55" s="47"/>
      <c r="S55" s="47"/>
      <c r="T55" s="47"/>
      <c r="U55" s="47"/>
      <c r="V55" s="31"/>
      <c r="W55" s="31"/>
      <c r="X55" s="28"/>
      <c r="Y55" s="117"/>
      <c r="Z55" s="19"/>
      <c r="AA55" s="19"/>
      <c r="AB55" s="19"/>
      <c r="AC55" s="19"/>
      <c r="AD55" s="19"/>
      <c r="AE55" s="19"/>
      <c r="AF55" s="19"/>
      <c r="AG55" s="19"/>
      <c r="AH55" s="19"/>
      <c r="AL55" s="250"/>
      <c r="AM55" s="270"/>
      <c r="BA55" s="122"/>
      <c r="BB55" s="122"/>
      <c r="BC55" s="28"/>
      <c r="BD55" s="406">
        <v>0</v>
      </c>
      <c r="CD55" s="435">
        <f t="shared" si="2"/>
        <v>0</v>
      </c>
      <c r="CE55" s="509"/>
      <c r="CF55" s="509"/>
      <c r="CG55" s="509"/>
      <c r="CH55" s="509"/>
    </row>
    <row r="56" spans="1:87" x14ac:dyDescent="0.25">
      <c r="A56" s="59">
        <v>385</v>
      </c>
      <c r="B56" s="47" t="s">
        <v>1399</v>
      </c>
      <c r="C56" s="19" t="s">
        <v>1397</v>
      </c>
      <c r="D56" s="19" t="s">
        <v>1398</v>
      </c>
      <c r="E56" s="47" t="s">
        <v>1</v>
      </c>
      <c r="F56" s="47" t="s">
        <v>1350</v>
      </c>
      <c r="G56" s="53" t="s">
        <v>1401</v>
      </c>
      <c r="H56" s="275" t="s">
        <v>2276</v>
      </c>
      <c r="I56" s="53" t="s">
        <v>1726</v>
      </c>
      <c r="J56" s="28">
        <v>2500</v>
      </c>
      <c r="K56" s="28">
        <v>1000</v>
      </c>
      <c r="L56" s="47">
        <v>1000</v>
      </c>
      <c r="M56" s="47">
        <v>1000</v>
      </c>
      <c r="N56" s="47">
        <v>1000</v>
      </c>
      <c r="O56" s="47">
        <v>1000</v>
      </c>
      <c r="P56" s="196">
        <v>1000</v>
      </c>
      <c r="Q56" s="47">
        <v>1000</v>
      </c>
      <c r="R56" s="47">
        <v>1000</v>
      </c>
      <c r="S56" s="47">
        <v>1000</v>
      </c>
      <c r="T56" s="47">
        <v>1000</v>
      </c>
      <c r="U56" s="47">
        <v>1000</v>
      </c>
      <c r="V56" s="31">
        <v>1000</v>
      </c>
      <c r="W56" s="31">
        <v>1000</v>
      </c>
      <c r="X56" s="28"/>
      <c r="Y56" s="34">
        <v>1000</v>
      </c>
      <c r="Z56" s="31">
        <v>1000</v>
      </c>
      <c r="AA56" s="31"/>
      <c r="AB56">
        <v>1000</v>
      </c>
      <c r="AC56">
        <v>1000</v>
      </c>
      <c r="AD56">
        <v>1000</v>
      </c>
      <c r="AE56">
        <v>1000</v>
      </c>
      <c r="AF56">
        <v>1000</v>
      </c>
      <c r="AG56">
        <v>1000</v>
      </c>
      <c r="AH56">
        <v>1000</v>
      </c>
      <c r="AI56">
        <v>1000</v>
      </c>
      <c r="AJ56">
        <v>1000</v>
      </c>
      <c r="AK56">
        <v>1000</v>
      </c>
      <c r="AL56" s="250"/>
      <c r="AM56" s="270">
        <v>400</v>
      </c>
      <c r="AN56">
        <v>1100</v>
      </c>
      <c r="AO56">
        <v>1100</v>
      </c>
      <c r="AP56">
        <v>1100</v>
      </c>
      <c r="AQ56">
        <v>1100</v>
      </c>
      <c r="AR56">
        <v>1100</v>
      </c>
      <c r="AS56">
        <v>1100</v>
      </c>
      <c r="AT56">
        <v>1100</v>
      </c>
      <c r="AU56">
        <v>1100</v>
      </c>
      <c r="AV56">
        <v>1100</v>
      </c>
      <c r="AW56">
        <v>1100</v>
      </c>
      <c r="AX56" t="s">
        <v>2842</v>
      </c>
      <c r="AY56" t="s">
        <v>2842</v>
      </c>
      <c r="AZ56" s="275">
        <f>1100*(COUNTBLANK(AD56:AY56)-1)</f>
        <v>0</v>
      </c>
      <c r="BA56" s="122"/>
      <c r="BB56" s="122"/>
      <c r="BC56" s="28"/>
      <c r="BD56" s="406">
        <v>1200</v>
      </c>
      <c r="BE56" t="s">
        <v>2843</v>
      </c>
      <c r="BF56" t="s">
        <v>2843</v>
      </c>
      <c r="BG56" t="s">
        <v>3508</v>
      </c>
      <c r="BH56" t="s">
        <v>3508</v>
      </c>
      <c r="BI56" t="s">
        <v>3508</v>
      </c>
      <c r="BJ56" t="s">
        <v>3711</v>
      </c>
      <c r="CD56" s="209">
        <v>0</v>
      </c>
      <c r="CE56" s="211"/>
      <c r="CF56" s="211"/>
      <c r="CG56" s="211"/>
      <c r="CH56" s="211"/>
      <c r="CI56" t="s">
        <v>4462</v>
      </c>
    </row>
    <row r="57" spans="1:87" x14ac:dyDescent="0.25">
      <c r="A57" s="59">
        <v>420</v>
      </c>
      <c r="B57" s="47" t="s">
        <v>1515</v>
      </c>
      <c r="C57" s="31" t="s">
        <v>1512</v>
      </c>
      <c r="D57" s="31" t="s">
        <v>1513</v>
      </c>
      <c r="E57" s="47" t="s">
        <v>1</v>
      </c>
      <c r="F57" s="47" t="s">
        <v>1350</v>
      </c>
      <c r="G57" s="53" t="s">
        <v>1514</v>
      </c>
      <c r="H57" s="53" t="s">
        <v>1743</v>
      </c>
      <c r="I57" s="53"/>
      <c r="J57" s="28">
        <v>1500</v>
      </c>
      <c r="K57" s="28">
        <v>1000</v>
      </c>
      <c r="L57" s="47">
        <v>1000</v>
      </c>
      <c r="M57" s="47">
        <v>1000</v>
      </c>
      <c r="N57" s="47">
        <v>1000</v>
      </c>
      <c r="O57" s="47">
        <v>1000</v>
      </c>
      <c r="P57" s="196">
        <v>1000</v>
      </c>
      <c r="Q57" s="47">
        <v>1000</v>
      </c>
      <c r="R57" s="47">
        <v>1000</v>
      </c>
      <c r="S57" s="47">
        <v>1000</v>
      </c>
      <c r="T57" s="47">
        <v>1000</v>
      </c>
      <c r="U57" s="47">
        <v>1000</v>
      </c>
      <c r="V57" s="31">
        <v>1000</v>
      </c>
      <c r="W57" s="31">
        <v>1000</v>
      </c>
      <c r="X57" s="28"/>
      <c r="Y57" s="34">
        <v>1000</v>
      </c>
      <c r="Z57" s="31">
        <v>800</v>
      </c>
      <c r="AA57" s="31">
        <v>800</v>
      </c>
      <c r="AB57" s="137">
        <v>1000</v>
      </c>
      <c r="AC57" s="137">
        <v>1000</v>
      </c>
      <c r="AD57" s="137">
        <v>1000</v>
      </c>
      <c r="AE57" s="137">
        <v>1000</v>
      </c>
      <c r="AF57" s="137">
        <v>1000</v>
      </c>
      <c r="AG57" s="137">
        <v>1000</v>
      </c>
      <c r="AH57" s="137">
        <v>1000</v>
      </c>
      <c r="AI57" s="137">
        <v>1000</v>
      </c>
      <c r="AJ57" s="137">
        <v>1000</v>
      </c>
      <c r="AK57" s="137">
        <v>1000</v>
      </c>
      <c r="AL57" s="250"/>
      <c r="AM57" s="270">
        <v>1200</v>
      </c>
      <c r="AN57" s="151">
        <v>1200</v>
      </c>
      <c r="AO57" s="151">
        <v>1200</v>
      </c>
      <c r="AP57" s="151">
        <v>1200</v>
      </c>
      <c r="AQ57" s="151">
        <v>1200</v>
      </c>
      <c r="AR57" s="151">
        <v>1200</v>
      </c>
      <c r="AS57" s="151">
        <v>1200</v>
      </c>
      <c r="AT57" s="151">
        <v>1200</v>
      </c>
      <c r="AU57" s="151">
        <v>1200</v>
      </c>
      <c r="AV57" s="151">
        <v>1200</v>
      </c>
      <c r="AW57" s="151">
        <v>1200</v>
      </c>
      <c r="AX57" s="151">
        <v>1200</v>
      </c>
      <c r="AY57" s="151">
        <v>1200</v>
      </c>
      <c r="BA57" s="122"/>
      <c r="BB57" s="122"/>
      <c r="BC57" s="28"/>
      <c r="BD57" s="406">
        <v>1300</v>
      </c>
      <c r="BE57" t="s">
        <v>2569</v>
      </c>
      <c r="BF57" t="s">
        <v>2829</v>
      </c>
      <c r="BG57" t="s">
        <v>3118</v>
      </c>
      <c r="BH57" t="s">
        <v>3282</v>
      </c>
      <c r="BI57" t="s">
        <v>3282</v>
      </c>
      <c r="BJ57" t="s">
        <v>3542</v>
      </c>
      <c r="BK57" t="s">
        <v>3679</v>
      </c>
      <c r="BL57" t="s">
        <v>4126</v>
      </c>
      <c r="BM57" t="s">
        <v>4126</v>
      </c>
      <c r="CD57" s="460">
        <v>0</v>
      </c>
      <c r="CE57" s="514"/>
      <c r="CF57" s="514"/>
      <c r="CG57" s="514"/>
      <c r="CH57" s="514"/>
      <c r="CI57" t="s">
        <v>4891</v>
      </c>
    </row>
    <row r="58" spans="1:87" ht="15.75" thickBot="1" x14ac:dyDescent="0.3">
      <c r="A58" s="37">
        <v>708</v>
      </c>
      <c r="B58" s="31" t="s">
        <v>5306</v>
      </c>
      <c r="C58" s="5" t="s">
        <v>5305</v>
      </c>
      <c r="D58" s="5" t="s">
        <v>5511</v>
      </c>
      <c r="E58" s="47" t="s">
        <v>331</v>
      </c>
      <c r="F58" s="47" t="s">
        <v>4509</v>
      </c>
      <c r="G58" s="53" t="s">
        <v>5512</v>
      </c>
      <c r="H58" s="53" t="s">
        <v>5513</v>
      </c>
      <c r="I58" s="53" t="s">
        <v>4802</v>
      </c>
      <c r="J58" s="47"/>
      <c r="K58" s="47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28"/>
      <c r="Y58" s="28"/>
      <c r="Z58" s="182"/>
      <c r="AA58" s="31"/>
      <c r="AL58" s="28"/>
      <c r="AM58" s="28"/>
      <c r="BA58" s="122"/>
      <c r="BB58" s="122"/>
      <c r="BC58" s="28"/>
      <c r="BD58" s="406"/>
      <c r="BQ58" s="520" t="s">
        <v>6023</v>
      </c>
      <c r="BR58" s="520"/>
      <c r="BS58" s="520"/>
      <c r="BT58" s="520"/>
      <c r="BU58" s="520"/>
      <c r="BV58" s="520"/>
      <c r="BW58" s="520"/>
      <c r="BX58" s="520"/>
      <c r="BY58" s="521"/>
      <c r="BZ58" s="521"/>
      <c r="CA58" s="521"/>
      <c r="CB58" s="521"/>
      <c r="CD58" s="530">
        <f>+BD58*(COUNTBLANK(BE58:CC58)-1)</f>
        <v>0</v>
      </c>
      <c r="CE58" s="530"/>
      <c r="CF58" s="173" t="s">
        <v>5307</v>
      </c>
      <c r="CG58" s="173"/>
      <c r="CH58" s="536"/>
    </row>
    <row r="59" spans="1:87" x14ac:dyDescent="0.25">
      <c r="A59" s="59">
        <v>386</v>
      </c>
      <c r="B59" s="47" t="s">
        <v>1400</v>
      </c>
      <c r="C59" s="19" t="s">
        <v>2015</v>
      </c>
      <c r="D59" s="31" t="s">
        <v>377</v>
      </c>
      <c r="E59" s="47" t="s">
        <v>1</v>
      </c>
      <c r="F59" s="47" t="s">
        <v>1350</v>
      </c>
      <c r="G59" s="53" t="s">
        <v>1402</v>
      </c>
      <c r="H59" s="53" t="s">
        <v>1708</v>
      </c>
      <c r="I59" s="53" t="s">
        <v>1709</v>
      </c>
      <c r="J59" s="28">
        <v>2500</v>
      </c>
      <c r="K59" s="28"/>
      <c r="L59" s="47">
        <v>1000</v>
      </c>
      <c r="M59" s="47">
        <v>1000</v>
      </c>
      <c r="N59" s="193"/>
      <c r="O59" s="47">
        <v>1000</v>
      </c>
      <c r="P59" s="196">
        <v>1000</v>
      </c>
      <c r="Q59" s="47">
        <v>1000</v>
      </c>
      <c r="R59" s="47">
        <v>1000</v>
      </c>
      <c r="S59" s="47">
        <v>1000</v>
      </c>
      <c r="T59" s="47">
        <v>1000</v>
      </c>
      <c r="U59" s="47">
        <v>1000</v>
      </c>
      <c r="V59" s="31">
        <v>1000</v>
      </c>
      <c r="W59" s="31">
        <v>1000</v>
      </c>
      <c r="X59" s="28"/>
      <c r="Y59" s="34"/>
      <c r="Z59" s="47">
        <v>1000</v>
      </c>
      <c r="AA59" s="47">
        <v>1000</v>
      </c>
      <c r="AB59" s="3">
        <v>1000</v>
      </c>
      <c r="AC59" s="5"/>
      <c r="AD59" s="5"/>
      <c r="AE59" s="5"/>
      <c r="AF59" s="5"/>
      <c r="AG59" s="5"/>
      <c r="AH59" s="5"/>
      <c r="AI59" s="5"/>
      <c r="AJ59" s="5"/>
      <c r="AK59" s="5"/>
      <c r="AL59" s="250"/>
      <c r="AM59" s="270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22"/>
      <c r="BB59" s="122"/>
      <c r="BC59" s="28"/>
      <c r="BD59" s="406">
        <v>0</v>
      </c>
      <c r="BQ59" s="520"/>
      <c r="BR59" s="520"/>
      <c r="BS59" s="520"/>
      <c r="BT59" s="520"/>
      <c r="BU59" s="520"/>
      <c r="BV59" s="520"/>
      <c r="BW59" s="520"/>
      <c r="BX59" s="520"/>
      <c r="BY59" s="520"/>
      <c r="BZ59" s="520"/>
      <c r="CA59" s="521"/>
      <c r="CB59" s="521"/>
      <c r="CD59" s="530">
        <f>+BD59*(COUNTBLANK(BE59:CC59)-1)</f>
        <v>0</v>
      </c>
      <c r="CE59" s="582"/>
      <c r="CF59" s="578"/>
      <c r="CG59" s="173"/>
      <c r="CH59" s="536"/>
    </row>
    <row r="60" spans="1:87" x14ac:dyDescent="0.25">
      <c r="A60" s="59">
        <v>389</v>
      </c>
      <c r="B60" s="47" t="s">
        <v>1413</v>
      </c>
      <c r="C60" s="19" t="s">
        <v>1411</v>
      </c>
      <c r="D60" s="31" t="s">
        <v>221</v>
      </c>
      <c r="E60" s="47" t="s">
        <v>1</v>
      </c>
      <c r="F60" s="47" t="s">
        <v>1350</v>
      </c>
      <c r="G60" s="53" t="s">
        <v>1412</v>
      </c>
      <c r="H60" s="53" t="s">
        <v>1720</v>
      </c>
      <c r="I60" s="53" t="s">
        <v>1721</v>
      </c>
      <c r="J60" s="28">
        <v>1500</v>
      </c>
      <c r="K60" s="28">
        <f>500+500</f>
        <v>1000</v>
      </c>
      <c r="L60" s="47">
        <v>1000</v>
      </c>
      <c r="M60" s="47"/>
      <c r="N60" s="47"/>
      <c r="O60" s="47">
        <v>1000</v>
      </c>
      <c r="P60" s="196">
        <v>1000</v>
      </c>
      <c r="Q60" s="47">
        <v>1000</v>
      </c>
      <c r="R60" s="47">
        <v>1000</v>
      </c>
      <c r="S60" s="47">
        <v>1000</v>
      </c>
      <c r="T60" s="47">
        <v>1000</v>
      </c>
      <c r="U60" s="47">
        <v>1000</v>
      </c>
      <c r="V60" s="31">
        <v>1000</v>
      </c>
      <c r="W60" s="31">
        <v>1000</v>
      </c>
      <c r="X60" s="28"/>
      <c r="Y60" s="34"/>
      <c r="Z60" s="31">
        <v>800</v>
      </c>
      <c r="AA60" s="31">
        <v>800</v>
      </c>
      <c r="AB60" s="137">
        <v>1000</v>
      </c>
      <c r="AC60" s="137">
        <v>1000</v>
      </c>
      <c r="AD60" s="137">
        <v>1000</v>
      </c>
      <c r="AE60" s="137">
        <v>1000</v>
      </c>
      <c r="AF60" s="137">
        <v>1000</v>
      </c>
      <c r="AG60" s="137">
        <v>1000</v>
      </c>
      <c r="AH60" s="137">
        <v>1000</v>
      </c>
      <c r="AI60" s="137">
        <v>1000</v>
      </c>
      <c r="AJ60" s="137">
        <v>1000</v>
      </c>
      <c r="AK60" s="137">
        <v>1000</v>
      </c>
      <c r="AL60" s="250"/>
      <c r="AM60" s="270">
        <v>500</v>
      </c>
      <c r="AN60" s="151">
        <v>1000</v>
      </c>
      <c r="AO60" s="151">
        <v>1100</v>
      </c>
      <c r="AP60" s="151">
        <v>1100</v>
      </c>
      <c r="AQ60" s="151">
        <v>1100</v>
      </c>
      <c r="AR60" s="151">
        <v>1100</v>
      </c>
      <c r="AS60" s="151">
        <v>1100</v>
      </c>
      <c r="AT60" s="151">
        <v>1100</v>
      </c>
      <c r="AU60" s="151">
        <v>1100</v>
      </c>
      <c r="AV60" s="151">
        <v>1100</v>
      </c>
      <c r="AW60" s="151">
        <v>1100</v>
      </c>
      <c r="AX60" s="151">
        <v>1100</v>
      </c>
      <c r="AY60" s="151">
        <v>1100</v>
      </c>
      <c r="BA60" s="122"/>
      <c r="BB60" s="122"/>
      <c r="BC60" s="28"/>
      <c r="BD60" s="406">
        <v>1100</v>
      </c>
      <c r="BE60" t="s">
        <v>2771</v>
      </c>
      <c r="BF60" t="s">
        <v>2993</v>
      </c>
      <c r="BG60" t="s">
        <v>3279</v>
      </c>
      <c r="BH60">
        <v>0</v>
      </c>
      <c r="BI60" t="s">
        <v>3386</v>
      </c>
      <c r="BJ60" t="s">
        <v>3613</v>
      </c>
      <c r="BK60" t="s">
        <v>3790</v>
      </c>
      <c r="BL60" t="s">
        <v>3999</v>
      </c>
      <c r="BM60" t="s">
        <v>4213</v>
      </c>
      <c r="BN60" s="275" t="s">
        <v>4496</v>
      </c>
      <c r="BO60" s="275" t="s">
        <v>4743</v>
      </c>
      <c r="BP60" s="275" t="s">
        <v>5009</v>
      </c>
      <c r="BQ60" s="520"/>
      <c r="BR60" s="520"/>
      <c r="BS60" s="520"/>
      <c r="BT60" s="520"/>
      <c r="BU60" s="520"/>
      <c r="BV60" s="520"/>
      <c r="BW60" s="520"/>
      <c r="BX60" s="520"/>
      <c r="BY60" s="520"/>
      <c r="BZ60" s="520"/>
      <c r="CA60" s="521"/>
      <c r="CB60" s="521"/>
      <c r="CD60" s="530">
        <f>+BD60*(COUNTBLANK(BE60:CC60)-1)</f>
        <v>13200</v>
      </c>
      <c r="CE60" s="583"/>
      <c r="CF60" s="578"/>
      <c r="CG60" s="173"/>
      <c r="CH60" s="536"/>
    </row>
    <row r="61" spans="1:87" x14ac:dyDescent="0.25">
      <c r="A61" s="59">
        <v>396</v>
      </c>
      <c r="B61" s="47" t="s">
        <v>1438</v>
      </c>
      <c r="C61" s="19" t="s">
        <v>1439</v>
      </c>
      <c r="D61" s="47" t="s">
        <v>1436</v>
      </c>
      <c r="E61" s="47" t="s">
        <v>1</v>
      </c>
      <c r="F61" s="47" t="s">
        <v>1350</v>
      </c>
      <c r="G61" s="53" t="s">
        <v>1437</v>
      </c>
      <c r="H61" s="53" t="s">
        <v>1741</v>
      </c>
      <c r="I61" s="53" t="s">
        <v>1742</v>
      </c>
      <c r="J61" s="28">
        <v>2500</v>
      </c>
      <c r="K61" s="28">
        <v>1000</v>
      </c>
      <c r="L61" s="47">
        <v>1000</v>
      </c>
      <c r="M61" s="47">
        <v>1000</v>
      </c>
      <c r="N61" s="47">
        <v>1000</v>
      </c>
      <c r="O61" s="47">
        <v>1000</v>
      </c>
      <c r="P61" s="196">
        <v>1000</v>
      </c>
      <c r="Q61" s="47">
        <v>1000</v>
      </c>
      <c r="R61" s="47">
        <v>1000</v>
      </c>
      <c r="S61" s="47">
        <v>1000</v>
      </c>
      <c r="T61" s="47">
        <v>1000</v>
      </c>
      <c r="U61" s="47">
        <v>1000</v>
      </c>
      <c r="V61" s="31">
        <v>1000</v>
      </c>
      <c r="W61" s="31">
        <v>1000</v>
      </c>
      <c r="X61" s="28"/>
      <c r="Y61" s="34">
        <v>1000</v>
      </c>
      <c r="Z61" s="31">
        <v>800</v>
      </c>
      <c r="AA61" s="31">
        <v>1000</v>
      </c>
      <c r="AB61" s="151">
        <v>1000</v>
      </c>
      <c r="AC61" s="151">
        <v>1000</v>
      </c>
      <c r="AD61" s="151">
        <v>1000</v>
      </c>
      <c r="AE61" s="151">
        <v>1000</v>
      </c>
      <c r="AF61" s="151">
        <v>1000</v>
      </c>
      <c r="AG61" s="151">
        <v>1000</v>
      </c>
      <c r="AH61" s="151">
        <v>1000</v>
      </c>
      <c r="AI61" s="151">
        <v>1000</v>
      </c>
      <c r="AJ61" s="151">
        <v>1000</v>
      </c>
      <c r="AK61" s="183">
        <v>1000</v>
      </c>
      <c r="AL61" s="250"/>
      <c r="AM61" s="270">
        <v>1000</v>
      </c>
      <c r="AN61" s="7">
        <v>1000</v>
      </c>
      <c r="AO61" s="7">
        <v>1000</v>
      </c>
      <c r="AP61" s="7">
        <v>1000</v>
      </c>
      <c r="AQ61" s="7">
        <v>1000</v>
      </c>
      <c r="AR61" s="7">
        <v>1000</v>
      </c>
      <c r="AS61">
        <v>1000</v>
      </c>
      <c r="AT61">
        <v>1000</v>
      </c>
      <c r="AU61" s="318">
        <v>1000</v>
      </c>
      <c r="AV61" s="318">
        <v>1000</v>
      </c>
      <c r="AW61" s="341" t="s">
        <v>2402</v>
      </c>
      <c r="AX61" s="318">
        <v>1000</v>
      </c>
      <c r="AY61" s="318">
        <v>1000</v>
      </c>
      <c r="AZ61" s="275">
        <v>0</v>
      </c>
      <c r="BA61" s="122"/>
      <c r="BB61" s="122"/>
      <c r="BC61" s="28"/>
      <c r="BD61" s="406">
        <v>1100</v>
      </c>
      <c r="BE61" t="s">
        <v>2677</v>
      </c>
      <c r="BF61" t="s">
        <v>2825</v>
      </c>
      <c r="BG61" t="s">
        <v>3035</v>
      </c>
      <c r="BH61" t="s">
        <v>3035</v>
      </c>
      <c r="BI61" t="s">
        <v>3327</v>
      </c>
      <c r="BJ61" t="s">
        <v>3468</v>
      </c>
      <c r="BK61" t="s">
        <v>3720</v>
      </c>
      <c r="BL61" t="s">
        <v>3855</v>
      </c>
      <c r="BM61" s="7" t="s">
        <v>4152</v>
      </c>
      <c r="BN61" s="7" t="s">
        <v>4364</v>
      </c>
      <c r="BO61" s="7" t="s">
        <v>4656</v>
      </c>
      <c r="BP61" s="7"/>
      <c r="BQ61" s="520"/>
      <c r="BR61" s="520"/>
      <c r="BS61" s="520"/>
      <c r="BT61" s="520"/>
      <c r="BU61" s="520"/>
      <c r="BV61" s="520"/>
      <c r="BW61" s="520"/>
      <c r="BX61" s="520"/>
      <c r="BY61" s="520"/>
      <c r="BZ61" s="520"/>
      <c r="CA61" s="521"/>
      <c r="CB61" s="521"/>
      <c r="CD61" s="530">
        <f>+BD61*(COUNTBLANK(BE61:CC61)-1)</f>
        <v>14300</v>
      </c>
      <c r="CE61" s="583"/>
      <c r="CF61" s="578"/>
      <c r="CG61" s="173"/>
      <c r="CH61" s="536"/>
    </row>
    <row r="62" spans="1:87" s="3" customFormat="1" x14ac:dyDescent="0.25">
      <c r="A62" s="59">
        <v>431</v>
      </c>
      <c r="B62" s="47" t="s">
        <v>1545</v>
      </c>
      <c r="C62" s="47" t="s">
        <v>1646</v>
      </c>
      <c r="D62" s="19" t="s">
        <v>1154</v>
      </c>
      <c r="E62" s="19" t="s">
        <v>1</v>
      </c>
      <c r="F62" s="19" t="s">
        <v>1350</v>
      </c>
      <c r="G62" s="56"/>
      <c r="H62" s="56"/>
      <c r="I62" s="56"/>
      <c r="J62" s="19">
        <v>2000</v>
      </c>
      <c r="K62" s="19"/>
      <c r="L62" s="19">
        <v>1000</v>
      </c>
      <c r="M62" s="19">
        <v>1000</v>
      </c>
      <c r="N62" s="19">
        <v>1000</v>
      </c>
      <c r="O62" s="19">
        <v>1000</v>
      </c>
      <c r="P62" s="117">
        <v>1000</v>
      </c>
      <c r="Q62" s="19">
        <v>1000</v>
      </c>
      <c r="R62" s="19">
        <v>1000</v>
      </c>
      <c r="S62" s="19"/>
      <c r="T62" s="19"/>
      <c r="U62" s="28">
        <v>1000</v>
      </c>
      <c r="V62" s="28">
        <v>1000</v>
      </c>
      <c r="W62" s="28">
        <v>1000</v>
      </c>
      <c r="X62" s="19"/>
      <c r="Y62" s="117"/>
      <c r="Z62" s="47">
        <v>1000</v>
      </c>
      <c r="AA62" s="47">
        <v>1000</v>
      </c>
      <c r="AB62" s="147">
        <v>1000</v>
      </c>
      <c r="AC62" s="147">
        <v>1000</v>
      </c>
      <c r="AD62" s="147">
        <v>1000</v>
      </c>
      <c r="AE62" s="5">
        <v>1000</v>
      </c>
      <c r="AF62" s="5" t="s">
        <v>3507</v>
      </c>
      <c r="AG62" s="5" t="s">
        <v>3507</v>
      </c>
      <c r="AH62" s="5" t="s">
        <v>3687</v>
      </c>
      <c r="AI62" s="5" t="s">
        <v>3687</v>
      </c>
      <c r="AJ62" s="5" t="s">
        <v>3687</v>
      </c>
      <c r="AK62" s="5" t="s">
        <v>4067</v>
      </c>
      <c r="AL62" s="19"/>
      <c r="AM62" s="117"/>
      <c r="AN62" s="5" t="s">
        <v>4067</v>
      </c>
      <c r="AO62" s="5" t="s">
        <v>4777</v>
      </c>
      <c r="AP62" s="5" t="s">
        <v>4777</v>
      </c>
      <c r="AQ62" s="5" t="s">
        <v>4777</v>
      </c>
      <c r="AR62" s="5"/>
      <c r="AS62" s="5"/>
      <c r="AT62" s="5"/>
      <c r="AU62" s="5"/>
      <c r="AV62" s="5"/>
      <c r="AW62" s="5"/>
      <c r="AX62" s="5"/>
      <c r="AY62" s="5"/>
      <c r="AZ62" s="5"/>
      <c r="BA62" s="122"/>
      <c r="BB62" s="122"/>
      <c r="BC62" s="28"/>
      <c r="BD62" s="406">
        <v>1100</v>
      </c>
      <c r="BE62" s="5"/>
      <c r="BF62" s="5"/>
      <c r="BG62" s="5"/>
      <c r="BH62" s="5" t="s">
        <v>990</v>
      </c>
      <c r="BI62" s="5"/>
      <c r="BJ62" s="5"/>
      <c r="BK62" s="5"/>
      <c r="BL62" s="5"/>
      <c r="BM62" s="5"/>
      <c r="BN62" s="5"/>
      <c r="BO62" s="5"/>
      <c r="BP62" s="5"/>
      <c r="BQ62" s="520"/>
      <c r="BR62" s="520"/>
      <c r="BS62" s="520"/>
      <c r="BT62" s="520"/>
      <c r="BU62" s="520"/>
      <c r="BV62" s="520"/>
      <c r="BW62" s="520"/>
      <c r="BX62" s="520"/>
      <c r="BY62" s="520"/>
      <c r="BZ62" s="520"/>
      <c r="CA62" s="521"/>
      <c r="CB62" s="521"/>
      <c r="CC62" s="5"/>
      <c r="CD62" s="531">
        <f>+BD62*(COUNTBLANK(BE62:CC62)-0)</f>
        <v>26400</v>
      </c>
      <c r="CE62" s="583"/>
      <c r="CF62" s="578"/>
      <c r="CG62" s="173"/>
      <c r="CH62" s="536"/>
    </row>
    <row r="63" spans="1:87" x14ac:dyDescent="0.25">
      <c r="A63" s="37">
        <v>549</v>
      </c>
      <c r="B63" s="31" t="s">
        <v>2135</v>
      </c>
      <c r="C63" s="19" t="s">
        <v>2134</v>
      </c>
      <c r="D63" s="19" t="s">
        <v>1004</v>
      </c>
      <c r="E63" s="47"/>
      <c r="F63" s="47"/>
      <c r="G63" s="41" t="s">
        <v>2136</v>
      </c>
      <c r="H63" s="275" t="s">
        <v>2137</v>
      </c>
      <c r="I63" s="275" t="s">
        <v>2138</v>
      </c>
      <c r="J63" s="47"/>
      <c r="K63" s="47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28">
        <v>4500</v>
      </c>
      <c r="Y63" s="34">
        <v>1200</v>
      </c>
      <c r="Z63" s="31"/>
      <c r="AA63" s="31"/>
      <c r="AL63" s="28">
        <v>4500</v>
      </c>
      <c r="AM63" s="34">
        <v>1200</v>
      </c>
      <c r="AN63" s="22"/>
      <c r="AO63" s="3">
        <v>1200</v>
      </c>
      <c r="AP63">
        <v>1200</v>
      </c>
      <c r="AQ63">
        <v>1200</v>
      </c>
      <c r="AR63">
        <v>1200</v>
      </c>
      <c r="AS63">
        <v>1200</v>
      </c>
      <c r="AT63">
        <v>1200</v>
      </c>
      <c r="AU63">
        <v>1200</v>
      </c>
      <c r="AV63">
        <v>1200</v>
      </c>
      <c r="AW63">
        <v>1200</v>
      </c>
      <c r="AX63">
        <v>1200</v>
      </c>
      <c r="AY63">
        <v>1200</v>
      </c>
      <c r="BA63" s="122"/>
      <c r="BB63" s="122"/>
      <c r="BC63" s="28"/>
      <c r="BD63" s="406">
        <v>1400</v>
      </c>
      <c r="BE63" t="s">
        <v>2992</v>
      </c>
      <c r="BF63" t="s">
        <v>2992</v>
      </c>
      <c r="BG63" t="s">
        <v>2992</v>
      </c>
      <c r="BH63" t="s">
        <v>3599</v>
      </c>
      <c r="BI63" s="275" t="s">
        <v>5642</v>
      </c>
      <c r="BJ63" s="275" t="s">
        <v>3599</v>
      </c>
      <c r="BK63" t="s">
        <v>3930</v>
      </c>
      <c r="BL63" t="s">
        <v>4090</v>
      </c>
      <c r="BM63" s="7" t="s">
        <v>4408</v>
      </c>
      <c r="BN63" s="7" t="s">
        <v>4498</v>
      </c>
      <c r="BO63" s="7"/>
      <c r="BP63" s="7"/>
      <c r="BQ63" s="520"/>
      <c r="BR63" s="520"/>
      <c r="BS63" s="520"/>
      <c r="BT63" s="520"/>
      <c r="BU63" s="520"/>
      <c r="BV63" s="520"/>
      <c r="BW63" s="520"/>
      <c r="BX63" s="520"/>
      <c r="BY63" s="520"/>
      <c r="BZ63" s="520"/>
      <c r="CA63" s="521"/>
      <c r="CB63" s="521"/>
      <c r="CD63" s="531">
        <f>+BD63*(COUNTBLANK(BE63:CC63)-1)</f>
        <v>19600</v>
      </c>
      <c r="CE63" s="583"/>
      <c r="CF63" s="578"/>
      <c r="CG63" s="173"/>
      <c r="CH63" s="536"/>
    </row>
    <row r="64" spans="1:87" s="275" customFormat="1" x14ac:dyDescent="0.25">
      <c r="A64" s="64"/>
      <c r="B64" s="31"/>
      <c r="C64" s="47"/>
      <c r="D64" s="47"/>
      <c r="E64" s="31"/>
      <c r="F64" s="31"/>
      <c r="G64" s="31"/>
      <c r="H64" s="31"/>
      <c r="I64" s="31"/>
      <c r="J64" s="47"/>
      <c r="K64" s="47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28"/>
      <c r="Y64" s="28"/>
      <c r="Z64" s="24"/>
      <c r="AA64" s="24"/>
      <c r="AL64" s="28"/>
      <c r="AM64" s="103"/>
      <c r="BA64" s="122"/>
      <c r="BB64" s="122"/>
      <c r="BC64" s="122"/>
      <c r="BD64" s="406"/>
      <c r="CD64" s="47"/>
      <c r="CE64" s="7"/>
      <c r="CF64" s="7"/>
      <c r="CG64" s="7"/>
      <c r="CH64" s="7"/>
    </row>
    <row r="65" spans="1:86" x14ac:dyDescent="0.25">
      <c r="A65" s="37">
        <v>530</v>
      </c>
      <c r="B65" s="31" t="s">
        <v>2060</v>
      </c>
      <c r="C65" s="31" t="s">
        <v>2058</v>
      </c>
      <c r="D65" t="s">
        <v>2059</v>
      </c>
      <c r="E65" s="31" t="s">
        <v>110</v>
      </c>
      <c r="F65" s="31" t="s">
        <v>2002</v>
      </c>
      <c r="G65" s="41" t="s">
        <v>2068</v>
      </c>
      <c r="H65" s="3" t="s">
        <v>2066</v>
      </c>
      <c r="I65" s="3" t="s">
        <v>2067</v>
      </c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28"/>
      <c r="Y65" s="34"/>
      <c r="Z65" s="31"/>
      <c r="AA65" s="31"/>
      <c r="AL65" s="28">
        <v>4000</v>
      </c>
      <c r="AM65" s="34">
        <v>1200</v>
      </c>
      <c r="AN65">
        <v>1200</v>
      </c>
      <c r="AO65">
        <v>1200</v>
      </c>
      <c r="AP65">
        <v>1200</v>
      </c>
      <c r="AQ65">
        <v>1200</v>
      </c>
      <c r="AR65">
        <v>1200</v>
      </c>
      <c r="AS65">
        <v>1200</v>
      </c>
      <c r="AT65">
        <v>1200</v>
      </c>
      <c r="AU65">
        <v>1200</v>
      </c>
      <c r="AV65">
        <v>1200</v>
      </c>
      <c r="AW65">
        <v>1200</v>
      </c>
      <c r="AX65">
        <v>1200</v>
      </c>
      <c r="AY65">
        <v>1200</v>
      </c>
      <c r="BA65" s="122"/>
      <c r="BB65" s="122" t="s">
        <v>3950</v>
      </c>
      <c r="BC65" s="28"/>
      <c r="BD65" s="406">
        <v>1400</v>
      </c>
      <c r="BE65" t="s">
        <v>2849</v>
      </c>
      <c r="BF65" t="s">
        <v>2849</v>
      </c>
      <c r="BG65" t="s">
        <v>3380</v>
      </c>
      <c r="BH65" s="275" t="s">
        <v>3380</v>
      </c>
      <c r="BI65" s="275" t="s">
        <v>3380</v>
      </c>
      <c r="BJ65" s="7" t="s">
        <v>3504</v>
      </c>
      <c r="BK65" s="7" t="s">
        <v>3768</v>
      </c>
      <c r="BL65" s="7" t="s">
        <v>3950</v>
      </c>
      <c r="BM65" s="7" t="s">
        <v>4024</v>
      </c>
      <c r="BN65" s="7" t="s">
        <v>4447</v>
      </c>
      <c r="BO65" s="7" t="s">
        <v>4620</v>
      </c>
      <c r="BP65" s="7" t="s">
        <v>4915</v>
      </c>
      <c r="BQ65" s="520" t="s">
        <v>5495</v>
      </c>
      <c r="BR65" s="520" t="s">
        <v>5495</v>
      </c>
      <c r="BS65" s="520" t="s">
        <v>5903</v>
      </c>
      <c r="BT65" s="520" t="s">
        <v>5903</v>
      </c>
      <c r="BU65" s="520" t="s">
        <v>5903</v>
      </c>
      <c r="BV65" s="520" t="s">
        <v>6174</v>
      </c>
      <c r="BW65" s="520" t="s">
        <v>6427</v>
      </c>
      <c r="BX65" s="520"/>
      <c r="BY65" s="520"/>
      <c r="BZ65" s="520"/>
      <c r="CA65" s="521"/>
      <c r="CB65" s="521"/>
      <c r="CD65" s="531">
        <f>+CE65*(COUNTBLANK(BQ65:BZ65))</f>
        <v>4500</v>
      </c>
      <c r="CE65" s="583">
        <v>1500</v>
      </c>
      <c r="CF65" s="578"/>
      <c r="CG65" s="173"/>
      <c r="CH65" s="536"/>
    </row>
    <row r="66" spans="1:86" x14ac:dyDescent="0.25">
      <c r="A66" s="59">
        <v>458</v>
      </c>
      <c r="B66" s="47" t="s">
        <v>1641</v>
      </c>
      <c r="C66" s="31" t="s">
        <v>1639</v>
      </c>
      <c r="D66" s="31" t="s">
        <v>545</v>
      </c>
      <c r="E66" s="47" t="s">
        <v>1</v>
      </c>
      <c r="F66" s="47" t="s">
        <v>1350</v>
      </c>
      <c r="G66" s="53" t="s">
        <v>1640</v>
      </c>
      <c r="H66" s="53" t="s">
        <v>1727</v>
      </c>
      <c r="I66" s="53"/>
      <c r="J66" s="28">
        <v>1000</v>
      </c>
      <c r="K66" s="28">
        <v>1000</v>
      </c>
      <c r="L66" s="113"/>
      <c r="M66" s="113"/>
      <c r="N66" s="113"/>
      <c r="O66" s="113"/>
      <c r="P66" s="228"/>
      <c r="Q66" s="113"/>
      <c r="R66" s="113"/>
      <c r="S66" s="47">
        <v>1000</v>
      </c>
      <c r="T66" s="47">
        <v>1000</v>
      </c>
      <c r="U66" s="47">
        <v>1000</v>
      </c>
      <c r="V66" s="31">
        <v>1000</v>
      </c>
      <c r="W66" s="31">
        <v>1000</v>
      </c>
      <c r="X66" s="28"/>
      <c r="Y66" s="34">
        <v>1000</v>
      </c>
      <c r="Z66" s="31"/>
      <c r="AA66" s="31"/>
      <c r="AB66">
        <v>1000</v>
      </c>
      <c r="AC66">
        <v>1000</v>
      </c>
      <c r="AD66">
        <v>1000</v>
      </c>
      <c r="AE66">
        <v>1000</v>
      </c>
      <c r="AF66">
        <v>1000</v>
      </c>
      <c r="AG66">
        <v>1000</v>
      </c>
      <c r="AH66">
        <v>1000</v>
      </c>
      <c r="AI66">
        <v>1000</v>
      </c>
      <c r="AJ66">
        <v>1000</v>
      </c>
      <c r="AK66">
        <v>1000</v>
      </c>
      <c r="AL66" s="250"/>
      <c r="AM66" s="270">
        <v>1200</v>
      </c>
      <c r="AN66">
        <v>1000</v>
      </c>
      <c r="AO66">
        <v>1000</v>
      </c>
      <c r="AP66">
        <v>1000</v>
      </c>
      <c r="AQ66">
        <v>1000</v>
      </c>
      <c r="AR66">
        <v>1000</v>
      </c>
      <c r="AS66">
        <v>1000</v>
      </c>
      <c r="AT66">
        <v>1000</v>
      </c>
      <c r="AU66">
        <v>1200</v>
      </c>
      <c r="AV66">
        <v>1200</v>
      </c>
      <c r="AW66">
        <v>1200</v>
      </c>
      <c r="AX66" s="318">
        <v>1200</v>
      </c>
      <c r="AY66">
        <v>1200</v>
      </c>
      <c r="AZ66" s="275">
        <f>1200*(COUNTBLANK(AN66:AX66)-0)</f>
        <v>0</v>
      </c>
      <c r="BA66" s="122"/>
      <c r="BB66" s="122"/>
      <c r="BC66" s="28"/>
      <c r="BD66" s="406">
        <v>1300</v>
      </c>
      <c r="BE66" t="s">
        <v>3337</v>
      </c>
      <c r="BF66" s="275" t="s">
        <v>3337</v>
      </c>
      <c r="BG66" t="s">
        <v>3682</v>
      </c>
      <c r="BH66" s="275" t="s">
        <v>3682</v>
      </c>
      <c r="BI66" s="275" t="s">
        <v>3682</v>
      </c>
      <c r="BJ66" s="7" t="s">
        <v>4441</v>
      </c>
      <c r="BK66" s="7" t="s">
        <v>4547</v>
      </c>
      <c r="BL66" s="7" t="s">
        <v>4547</v>
      </c>
      <c r="BM66" s="7" t="s">
        <v>5030</v>
      </c>
      <c r="BN66" s="7" t="s">
        <v>5030</v>
      </c>
      <c r="BO66" s="7" t="s">
        <v>5802</v>
      </c>
      <c r="BP66" s="7" t="s">
        <v>5802</v>
      </c>
      <c r="BQ66" s="520" t="s">
        <v>6313</v>
      </c>
      <c r="BR66" s="520" t="s">
        <v>6313</v>
      </c>
      <c r="BS66" s="520" t="s">
        <v>6602</v>
      </c>
      <c r="BT66" s="520" t="s">
        <v>6905</v>
      </c>
      <c r="BU66" s="520" t="s">
        <v>6905</v>
      </c>
      <c r="BV66" s="541" t="s">
        <v>7198</v>
      </c>
      <c r="BW66" s="541" t="s">
        <v>7198</v>
      </c>
      <c r="BX66" s="520" t="s">
        <v>7395</v>
      </c>
      <c r="BY66" s="520" t="s">
        <v>7395</v>
      </c>
      <c r="BZ66" s="520"/>
      <c r="CA66" s="520"/>
      <c r="CB66" s="520"/>
      <c r="CC66" s="275"/>
      <c r="CD66" s="590">
        <f>+CE66*(COUNTBLANK(BQ66:BZ66))</f>
        <v>1400</v>
      </c>
      <c r="CE66" s="583">
        <v>1400</v>
      </c>
      <c r="CF66" s="578"/>
      <c r="CG66" s="173"/>
      <c r="CH66" s="173"/>
    </row>
    <row r="67" spans="1:86" s="275" customFormat="1" x14ac:dyDescent="0.25">
      <c r="A67" s="64"/>
      <c r="B67" s="31"/>
      <c r="C67" s="47"/>
      <c r="D67" s="47"/>
      <c r="E67" s="31"/>
      <c r="F67" s="31"/>
      <c r="G67" s="31"/>
      <c r="H67" s="31"/>
      <c r="I67" s="31"/>
      <c r="J67" s="47"/>
      <c r="K67" s="47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28"/>
      <c r="Y67" s="28"/>
      <c r="Z67" s="24"/>
      <c r="AA67" s="24"/>
      <c r="AL67" s="28"/>
      <c r="AM67" s="103"/>
      <c r="BA67" s="122"/>
      <c r="BB67" s="122"/>
      <c r="BC67" s="122"/>
      <c r="BD67" s="406"/>
      <c r="CD67" s="47"/>
      <c r="CE67" s="7"/>
      <c r="CF67" s="7"/>
      <c r="CG67" s="7"/>
      <c r="CH67" s="7"/>
    </row>
    <row r="68" spans="1:86" s="275" customFormat="1" x14ac:dyDescent="0.25">
      <c r="A68" s="64"/>
      <c r="B68" s="31"/>
      <c r="C68" s="47"/>
      <c r="D68" s="47"/>
      <c r="E68" s="31"/>
      <c r="F68" s="31"/>
      <c r="G68" s="31"/>
      <c r="H68" s="31"/>
      <c r="I68" s="31"/>
      <c r="J68" s="47"/>
      <c r="K68" s="47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28"/>
      <c r="Y68" s="28"/>
      <c r="Z68" s="24"/>
      <c r="AA68" s="24"/>
      <c r="AL68" s="28"/>
      <c r="AM68" s="103"/>
      <c r="BA68" s="122"/>
      <c r="BB68" s="122"/>
      <c r="BC68" s="122"/>
      <c r="BD68" s="406"/>
      <c r="CD68" s="47"/>
      <c r="CE68" s="7"/>
      <c r="CF68" s="7"/>
      <c r="CG68" s="7"/>
      <c r="CH68" s="7"/>
    </row>
    <row r="69" spans="1:86" s="275" customFormat="1" x14ac:dyDescent="0.25">
      <c r="A69" s="64"/>
      <c r="B69" s="31"/>
      <c r="C69" s="47"/>
      <c r="D69" s="47"/>
      <c r="E69" s="31"/>
      <c r="F69" s="31"/>
      <c r="G69" s="31"/>
      <c r="H69" s="31"/>
      <c r="I69" s="31"/>
      <c r="J69" s="47"/>
      <c r="K69" s="47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28"/>
      <c r="Y69" s="28"/>
      <c r="Z69" s="24"/>
      <c r="AA69" s="24"/>
      <c r="AL69" s="28"/>
      <c r="AM69" s="103"/>
      <c r="BA69" s="122"/>
      <c r="BB69" s="122"/>
      <c r="BC69" s="122"/>
      <c r="BD69" s="406"/>
      <c r="CD69" s="47"/>
      <c r="CE69" s="7"/>
      <c r="CF69" s="7"/>
      <c r="CG69" s="7"/>
      <c r="CH69" s="7"/>
    </row>
    <row r="70" spans="1:86" x14ac:dyDescent="0.25">
      <c r="A70" s="31"/>
      <c r="B70" s="31"/>
      <c r="C70" s="47"/>
      <c r="D70" s="47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28"/>
      <c r="Y70" s="28"/>
      <c r="AL70" s="28"/>
      <c r="BA70" s="122"/>
      <c r="BB70" s="122"/>
      <c r="BC70" s="122"/>
      <c r="BD70" s="406"/>
      <c r="CD70" s="47"/>
      <c r="CE70" s="7"/>
      <c r="CF70" s="7"/>
      <c r="CG70" s="7"/>
      <c r="CH70" s="7"/>
    </row>
    <row r="71" spans="1:86" x14ac:dyDescent="0.2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24"/>
      <c r="AL71" s="24"/>
      <c r="BA71" s="122"/>
      <c r="BB71" s="122"/>
      <c r="BC71" s="122"/>
      <c r="BD71" s="406"/>
      <c r="CD71" s="47"/>
      <c r="CE71" s="7"/>
      <c r="CF71" s="7"/>
      <c r="CG71" s="7"/>
      <c r="CH71" s="7"/>
    </row>
    <row r="72" spans="1:86" x14ac:dyDescent="0.2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24"/>
      <c r="AL72" s="24"/>
      <c r="BA72" s="122"/>
      <c r="BB72" s="122"/>
      <c r="BC72" s="122"/>
      <c r="BD72" s="406"/>
      <c r="CD72" s="47"/>
      <c r="CE72" s="7"/>
      <c r="CF72" s="7"/>
      <c r="CG72" s="7"/>
      <c r="CH72" s="7"/>
    </row>
    <row r="73" spans="1:86" x14ac:dyDescent="0.25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24"/>
      <c r="AC73" t="s">
        <v>990</v>
      </c>
      <c r="AL73" s="24"/>
      <c r="BA73" s="122"/>
      <c r="BB73" s="122"/>
      <c r="BC73" s="122"/>
      <c r="BD73" s="406"/>
      <c r="CD73" s="47"/>
      <c r="CE73" s="7"/>
      <c r="CF73" s="7"/>
      <c r="CG73" s="7"/>
      <c r="CH73" s="7"/>
    </row>
    <row r="74" spans="1:86" x14ac:dyDescent="0.25">
      <c r="C74" s="31"/>
      <c r="D74" s="31"/>
      <c r="CD74" s="47"/>
      <c r="CE74" s="7"/>
      <c r="CF74" s="7"/>
      <c r="CG74" s="7"/>
      <c r="CH74" s="7"/>
    </row>
    <row r="75" spans="1:86" x14ac:dyDescent="0.25">
      <c r="CD75" s="47"/>
      <c r="CE75" s="7"/>
      <c r="CF75" s="7"/>
      <c r="CG75" s="7"/>
      <c r="CH75" s="7"/>
    </row>
    <row r="76" spans="1:86" x14ac:dyDescent="0.25">
      <c r="AO76">
        <f>5000-2800</f>
        <v>2200</v>
      </c>
      <c r="CD76" s="47"/>
      <c r="CE76" s="7"/>
      <c r="CF76" s="7"/>
      <c r="CG76" s="7"/>
      <c r="CH76" s="7"/>
    </row>
    <row r="77" spans="1:86" x14ac:dyDescent="0.25">
      <c r="CD77" s="47"/>
      <c r="CE77" s="7"/>
      <c r="CF77" s="7"/>
      <c r="CG77" s="7"/>
      <c r="CH77" s="7"/>
    </row>
    <row r="78" spans="1:86" x14ac:dyDescent="0.25">
      <c r="CD78" s="47"/>
      <c r="CE78" s="7"/>
      <c r="CF78" s="7"/>
      <c r="CG78" s="7"/>
      <c r="CH78" s="7"/>
    </row>
  </sheetData>
  <mergeCells count="3">
    <mergeCell ref="K44:O44"/>
    <mergeCell ref="AL37:AZ37"/>
    <mergeCell ref="CM23:CO23"/>
  </mergeCells>
  <pageMargins left="0.2" right="0.2" top="0.25" bottom="0.25" header="0.3" footer="0.3"/>
  <pageSetup paperSize="9" scale="80" orientation="portrait" horizontalDpi="4294967293" verticalDpi="4294967293" r:id="rId1"/>
  <headerFooter>
    <oddHeader>&amp;L&amp;"Calibri"&amp;10&amp;K000000CLASSIFICATION: C1 - CONTROLLED&amp;1#</oddHeader>
  </headerFooter>
  <customProperties>
    <customPr name="_pios_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DK63"/>
  <sheetViews>
    <sheetView tabSelected="1" topLeftCell="A13" zoomScaleNormal="100" workbookViewId="0">
      <pane xSplit="4" topLeftCell="CU1" activePane="topRight" state="frozen"/>
      <selection activeCell="A2" sqref="A2"/>
      <selection pane="topRight" activeCell="CX29" sqref="CX29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3" width="36.42578125" bestFit="1" customWidth="1"/>
    <col min="4" max="4" width="33.85546875" bestFit="1" customWidth="1"/>
    <col min="5" max="5" width="11.42578125" hidden="1" customWidth="1"/>
    <col min="6" max="6" width="8.5703125" hidden="1" customWidth="1"/>
    <col min="7" max="9" width="13.28515625" customWidth="1"/>
    <col min="10" max="10" width="11" customWidth="1"/>
    <col min="11" max="11" width="7.5703125" customWidth="1"/>
    <col min="12" max="15" width="9.140625" customWidth="1"/>
    <col min="16" max="16" width="10.5703125" customWidth="1"/>
    <col min="17" max="23" width="9.140625" customWidth="1"/>
    <col min="24" max="24" width="11.5703125" customWidth="1"/>
    <col min="25" max="25" width="11.42578125" customWidth="1"/>
    <col min="26" max="37" width="9.140625" customWidth="1"/>
    <col min="38" max="38" width="14.5703125" customWidth="1"/>
    <col min="39" max="39" width="12.85546875" customWidth="1"/>
    <col min="40" max="51" width="9.140625" customWidth="1"/>
    <col min="52" max="52" width="14.5703125" customWidth="1"/>
    <col min="53" max="53" width="12.85546875" customWidth="1"/>
    <col min="54" max="66" width="9.140625" customWidth="1"/>
    <col min="67" max="67" width="15.140625" style="275" customWidth="1"/>
    <col min="68" max="70" width="14.140625" style="275" customWidth="1"/>
    <col min="71" max="79" width="9.140625" customWidth="1"/>
    <col min="80" max="84" width="9.140625" style="275" customWidth="1"/>
    <col min="85" max="94" width="12.7109375" style="275" customWidth="1"/>
    <col min="95" max="95" width="9.140625" customWidth="1"/>
    <col min="97" max="104" width="9.140625" style="275"/>
  </cols>
  <sheetData>
    <row r="1" spans="1:115" ht="15.75" thickBot="1" x14ac:dyDescent="0.3">
      <c r="BN1" s="255" t="s">
        <v>2358</v>
      </c>
      <c r="BQ1" s="275">
        <f>SUBTOTAL(9,BQ4:BQ28)</f>
        <v>3000</v>
      </c>
      <c r="CQ1">
        <f ca="1">G:CQ</f>
        <v>0</v>
      </c>
      <c r="CR1" s="275">
        <f>+SUBTOTAL(9, CR4:CR68)</f>
        <v>79400</v>
      </c>
    </row>
    <row r="2" spans="1:115" ht="45.75" thickBot="1" x14ac:dyDescent="0.3">
      <c r="A2" s="38" t="s">
        <v>416</v>
      </c>
      <c r="B2" s="38" t="s">
        <v>88</v>
      </c>
      <c r="C2" s="38" t="s">
        <v>89</v>
      </c>
      <c r="D2" s="38" t="s">
        <v>90</v>
      </c>
      <c r="E2" s="39" t="s">
        <v>91</v>
      </c>
      <c r="F2" s="38" t="s">
        <v>0</v>
      </c>
      <c r="G2" s="38" t="s">
        <v>671</v>
      </c>
      <c r="H2" s="38" t="s">
        <v>1694</v>
      </c>
      <c r="I2" s="38" t="s">
        <v>1694</v>
      </c>
      <c r="J2" s="29" t="s">
        <v>92</v>
      </c>
      <c r="K2" s="29" t="s">
        <v>99</v>
      </c>
      <c r="L2" s="159" t="s">
        <v>1030</v>
      </c>
      <c r="M2" s="160" t="s">
        <v>1031</v>
      </c>
      <c r="N2" s="160" t="s">
        <v>1208</v>
      </c>
      <c r="O2" s="160" t="s">
        <v>1209</v>
      </c>
      <c r="P2" s="160" t="s">
        <v>1321</v>
      </c>
      <c r="Q2" s="81" t="s">
        <v>1340</v>
      </c>
      <c r="R2" s="187" t="s">
        <v>1341</v>
      </c>
      <c r="S2" s="187" t="s">
        <v>1342</v>
      </c>
      <c r="T2" s="187" t="s">
        <v>1343</v>
      </c>
      <c r="U2" s="27">
        <v>43466</v>
      </c>
      <c r="V2" s="27">
        <v>43497</v>
      </c>
      <c r="W2" s="27">
        <v>43525</v>
      </c>
      <c r="X2" s="199" t="s">
        <v>1074</v>
      </c>
      <c r="Y2" s="167" t="s">
        <v>1420</v>
      </c>
      <c r="Z2" s="27">
        <v>43556</v>
      </c>
      <c r="AA2" s="27" t="s">
        <v>1377</v>
      </c>
      <c r="AB2" s="27" t="s">
        <v>1378</v>
      </c>
      <c r="AC2" s="27" t="s">
        <v>1379</v>
      </c>
      <c r="AD2" s="221" t="s">
        <v>1380</v>
      </c>
      <c r="AE2" s="221" t="s">
        <v>1632</v>
      </c>
      <c r="AF2" s="221" t="s">
        <v>1382</v>
      </c>
      <c r="AG2" s="187" t="s">
        <v>1383</v>
      </c>
      <c r="AH2" s="187" t="s">
        <v>1384</v>
      </c>
      <c r="AI2" s="81">
        <v>43831</v>
      </c>
      <c r="AJ2" s="81">
        <v>43862</v>
      </c>
      <c r="AK2" s="81">
        <v>43891</v>
      </c>
      <c r="AL2" s="167" t="s">
        <v>1670</v>
      </c>
      <c r="AM2" s="167" t="s">
        <v>99</v>
      </c>
      <c r="AN2" s="81">
        <v>43922</v>
      </c>
      <c r="AO2" s="81">
        <v>43952</v>
      </c>
      <c r="AP2" s="81" t="s">
        <v>1793</v>
      </c>
      <c r="AQ2" s="81" t="s">
        <v>1794</v>
      </c>
      <c r="AR2" s="81" t="s">
        <v>1795</v>
      </c>
      <c r="AS2" s="241" t="s">
        <v>1907</v>
      </c>
      <c r="AT2" s="241" t="s">
        <v>1927</v>
      </c>
      <c r="AU2" s="241">
        <v>44136</v>
      </c>
      <c r="AV2" s="241" t="s">
        <v>1799</v>
      </c>
      <c r="AW2" s="241" t="s">
        <v>1998</v>
      </c>
      <c r="AX2" s="81">
        <v>44228</v>
      </c>
      <c r="AY2" s="241" t="s">
        <v>2011</v>
      </c>
      <c r="AZ2" s="167" t="s">
        <v>1670</v>
      </c>
      <c r="BA2" s="167" t="s">
        <v>99</v>
      </c>
      <c r="BB2" s="241" t="s">
        <v>2077</v>
      </c>
      <c r="BC2" s="255">
        <v>44337</v>
      </c>
      <c r="BD2" s="255">
        <v>44368</v>
      </c>
      <c r="BE2" s="255" t="s">
        <v>2154</v>
      </c>
      <c r="BF2" s="241" t="s">
        <v>2155</v>
      </c>
      <c r="BG2" s="241" t="s">
        <v>2188</v>
      </c>
      <c r="BH2" s="241" t="s">
        <v>2157</v>
      </c>
      <c r="BI2" s="241">
        <v>44521</v>
      </c>
      <c r="BJ2" s="241" t="s">
        <v>2159</v>
      </c>
      <c r="BK2" s="241" t="s">
        <v>2160</v>
      </c>
      <c r="BL2" s="81">
        <v>44593</v>
      </c>
      <c r="BM2" s="302" t="s">
        <v>2256</v>
      </c>
      <c r="BN2" s="330">
        <f>+SUM(BN4:BN42)</f>
        <v>0</v>
      </c>
      <c r="BO2" s="199" t="s">
        <v>92</v>
      </c>
      <c r="BP2" s="199" t="s">
        <v>99</v>
      </c>
      <c r="BQ2" s="198" t="s">
        <v>4195</v>
      </c>
      <c r="BR2" s="413" t="s">
        <v>1939</v>
      </c>
      <c r="BS2" s="221" t="s">
        <v>2406</v>
      </c>
      <c r="BT2" s="302" t="s">
        <v>2523</v>
      </c>
      <c r="BU2" s="302" t="s">
        <v>2730</v>
      </c>
      <c r="BV2" s="302" t="s">
        <v>2900</v>
      </c>
      <c r="BW2" s="302" t="s">
        <v>2901</v>
      </c>
      <c r="BX2" s="194" t="s">
        <v>3121</v>
      </c>
      <c r="BY2" s="241" t="s">
        <v>3122</v>
      </c>
      <c r="BZ2" s="241" t="s">
        <v>3123</v>
      </c>
      <c r="CA2" s="241" t="s">
        <v>3124</v>
      </c>
      <c r="CB2" s="221">
        <v>44949</v>
      </c>
      <c r="CC2" s="221" t="s">
        <v>3911</v>
      </c>
      <c r="CD2" s="221" t="s">
        <v>3912</v>
      </c>
      <c r="CE2" s="221" t="s">
        <v>4782</v>
      </c>
      <c r="CF2" s="221" t="s">
        <v>5145</v>
      </c>
      <c r="CG2" s="221" t="s">
        <v>4971</v>
      </c>
      <c r="CH2" s="221" t="s">
        <v>5146</v>
      </c>
      <c r="CI2" s="221" t="s">
        <v>5147</v>
      </c>
      <c r="CJ2" s="221" t="s">
        <v>5148</v>
      </c>
      <c r="CK2" s="221" t="s">
        <v>5149</v>
      </c>
      <c r="CL2" s="221" t="s">
        <v>5150</v>
      </c>
      <c r="CM2" s="221">
        <v>45261</v>
      </c>
      <c r="CN2" s="221" t="s">
        <v>5152</v>
      </c>
      <c r="CO2" s="221" t="s">
        <v>5153</v>
      </c>
      <c r="CP2" s="221" t="s">
        <v>3912</v>
      </c>
      <c r="CR2" s="404" t="s">
        <v>4022</v>
      </c>
      <c r="CS2" s="404" t="s">
        <v>92</v>
      </c>
      <c r="CT2" s="404" t="s">
        <v>99</v>
      </c>
      <c r="CU2" s="404" t="s">
        <v>7721</v>
      </c>
      <c r="CV2" s="529" t="s">
        <v>7616</v>
      </c>
      <c r="CW2" s="529" t="s">
        <v>7608</v>
      </c>
      <c r="CX2" s="529" t="s">
        <v>7442</v>
      </c>
      <c r="CY2" s="529" t="s">
        <v>7774</v>
      </c>
      <c r="CZ2" s="529" t="s">
        <v>7775</v>
      </c>
      <c r="DA2" s="529" t="s">
        <v>5145</v>
      </c>
      <c r="DB2" s="529" t="s">
        <v>7442</v>
      </c>
      <c r="DC2" s="529" t="s">
        <v>5146</v>
      </c>
      <c r="DD2" s="529" t="s">
        <v>5147</v>
      </c>
      <c r="DE2" s="529" t="s">
        <v>5148</v>
      </c>
      <c r="DF2" s="529" t="s">
        <v>5149</v>
      </c>
      <c r="DG2" s="529" t="s">
        <v>5150</v>
      </c>
      <c r="DH2" s="529" t="s">
        <v>5151</v>
      </c>
      <c r="DI2" s="529" t="s">
        <v>5152</v>
      </c>
      <c r="DJ2" s="529" t="s">
        <v>5153</v>
      </c>
      <c r="DK2" s="529" t="s">
        <v>5154</v>
      </c>
    </row>
    <row r="4" spans="1:115" x14ac:dyDescent="0.25">
      <c r="A4" s="59">
        <v>283</v>
      </c>
      <c r="B4" s="31" t="s">
        <v>1019</v>
      </c>
      <c r="C4" s="31" t="s">
        <v>993</v>
      </c>
      <c r="D4" s="31" t="s">
        <v>26</v>
      </c>
      <c r="E4" s="47" t="s">
        <v>1</v>
      </c>
      <c r="F4" s="31" t="s">
        <v>991</v>
      </c>
      <c r="G4" s="42" t="s">
        <v>994</v>
      </c>
      <c r="H4" s="275" t="s">
        <v>6693</v>
      </c>
      <c r="I4" s="42"/>
      <c r="J4" s="28"/>
      <c r="K4" s="28">
        <v>850</v>
      </c>
      <c r="L4" s="31">
        <v>850</v>
      </c>
      <c r="M4" s="31">
        <v>850</v>
      </c>
      <c r="N4" s="31"/>
      <c r="O4" s="31"/>
      <c r="P4" s="31">
        <v>850</v>
      </c>
      <c r="Q4" s="31">
        <v>850</v>
      </c>
      <c r="R4" s="31">
        <v>850</v>
      </c>
      <c r="S4" s="31">
        <v>850</v>
      </c>
      <c r="T4" s="31">
        <v>850</v>
      </c>
      <c r="U4" s="137">
        <v>850</v>
      </c>
      <c r="V4" s="137">
        <v>850</v>
      </c>
      <c r="W4" s="137">
        <v>850</v>
      </c>
      <c r="X4" s="28"/>
      <c r="Y4" s="28">
        <v>1000</v>
      </c>
      <c r="Z4" s="137">
        <v>1000</v>
      </c>
      <c r="AA4" s="137">
        <v>1000</v>
      </c>
      <c r="AB4" s="137">
        <v>1000</v>
      </c>
      <c r="AC4" s="137">
        <v>1000</v>
      </c>
      <c r="AD4" s="137">
        <v>1000</v>
      </c>
      <c r="AE4" s="137">
        <v>1000</v>
      </c>
      <c r="AF4" s="137">
        <v>1000</v>
      </c>
      <c r="AG4" s="137">
        <v>1000</v>
      </c>
      <c r="AH4" s="137">
        <v>1000</v>
      </c>
      <c r="AI4" s="137">
        <v>1000</v>
      </c>
      <c r="AJ4" s="137">
        <v>1000</v>
      </c>
      <c r="AK4" s="137">
        <v>1000</v>
      </c>
      <c r="AL4" s="28"/>
      <c r="AM4" s="34">
        <v>1000</v>
      </c>
      <c r="AN4" s="31">
        <v>1000</v>
      </c>
      <c r="AO4" s="31">
        <v>1000</v>
      </c>
      <c r="AP4" s="137">
        <v>1000</v>
      </c>
      <c r="AQ4" s="137">
        <v>1000</v>
      </c>
      <c r="AR4" s="137">
        <v>1000</v>
      </c>
      <c r="AS4" s="137">
        <v>1000</v>
      </c>
      <c r="AT4" s="137">
        <v>1000</v>
      </c>
      <c r="AU4" s="318">
        <v>1000</v>
      </c>
      <c r="AV4" s="318">
        <v>1000</v>
      </c>
      <c r="AW4" s="318">
        <v>1000</v>
      </c>
      <c r="AX4" s="318">
        <v>1000</v>
      </c>
      <c r="AY4" s="318">
        <v>1000</v>
      </c>
      <c r="AZ4" s="250"/>
      <c r="BA4" s="270" t="s">
        <v>4075</v>
      </c>
      <c r="BB4" s="318">
        <v>1200</v>
      </c>
      <c r="BC4" s="318">
        <v>1200</v>
      </c>
      <c r="BD4" s="318">
        <v>1200</v>
      </c>
      <c r="BE4" s="318" t="s">
        <v>3058</v>
      </c>
      <c r="BF4" s="318" t="s">
        <v>3058</v>
      </c>
      <c r="BG4" s="318" t="s">
        <v>3058</v>
      </c>
      <c r="BH4" s="318" t="s">
        <v>3058</v>
      </c>
      <c r="BI4" s="318" t="s">
        <v>3058</v>
      </c>
      <c r="BJ4" s="318" t="s">
        <v>3058</v>
      </c>
      <c r="BK4" s="318" t="s">
        <v>3058</v>
      </c>
      <c r="BL4" s="318" t="s">
        <v>3058</v>
      </c>
      <c r="BM4" s="318" t="s">
        <v>4075</v>
      </c>
      <c r="BN4" s="275">
        <f>1000*(COUNTBLANK(AR4:BM4)-1)</f>
        <v>0</v>
      </c>
      <c r="BO4" s="28"/>
      <c r="BP4" s="28"/>
      <c r="BQ4" s="28"/>
      <c r="BR4" s="406">
        <v>1300</v>
      </c>
      <c r="BS4" t="s">
        <v>5109</v>
      </c>
      <c r="BT4" s="275" t="s">
        <v>5109</v>
      </c>
      <c r="BU4" s="275" t="s">
        <v>5109</v>
      </c>
      <c r="BV4" s="7" t="s">
        <v>6899</v>
      </c>
      <c r="BW4" s="7" t="s">
        <v>6899</v>
      </c>
      <c r="BX4" s="7" t="s">
        <v>7298</v>
      </c>
      <c r="BY4" s="7" t="s">
        <v>7298</v>
      </c>
      <c r="BZ4" s="7" t="s">
        <v>7563</v>
      </c>
      <c r="CA4" s="7" t="s">
        <v>7563</v>
      </c>
      <c r="CB4" s="7" t="s">
        <v>7563</v>
      </c>
      <c r="CC4" s="7" t="s">
        <v>7668</v>
      </c>
      <c r="CD4" s="7" t="s">
        <v>7668</v>
      </c>
      <c r="CQ4">
        <f>COUNTBLANK(CE4:CP4)</f>
        <v>12</v>
      </c>
      <c r="CR4" s="435">
        <f>+BR4*(COUNTBLANK(BS4:CP4)-1)</f>
        <v>14300</v>
      </c>
      <c r="CS4" s="510"/>
      <c r="CT4" s="510" t="s">
        <v>8020</v>
      </c>
      <c r="CU4" s="510"/>
      <c r="CV4" s="435"/>
      <c r="CW4" s="435"/>
      <c r="CX4" s="509"/>
      <c r="CY4" s="509"/>
      <c r="CZ4" s="509"/>
      <c r="DA4" t="s">
        <v>4444</v>
      </c>
    </row>
    <row r="5" spans="1:115" x14ac:dyDescent="0.25">
      <c r="A5" s="59">
        <v>288</v>
      </c>
      <c r="B5" s="31" t="s">
        <v>1021</v>
      </c>
      <c r="C5" s="31" t="s">
        <v>997</v>
      </c>
      <c r="D5" s="31" t="s">
        <v>998</v>
      </c>
      <c r="E5" s="47" t="s">
        <v>1</v>
      </c>
      <c r="F5" s="31" t="s">
        <v>991</v>
      </c>
      <c r="G5" s="42" t="s">
        <v>759</v>
      </c>
      <c r="H5" s="275" t="s">
        <v>6690</v>
      </c>
      <c r="I5" s="42"/>
      <c r="J5" s="28">
        <v>2500</v>
      </c>
      <c r="K5" s="28">
        <v>850</v>
      </c>
      <c r="L5" s="31">
        <v>850</v>
      </c>
      <c r="M5" s="31">
        <v>850</v>
      </c>
      <c r="N5" s="186">
        <v>850</v>
      </c>
      <c r="O5" s="31">
        <v>850</v>
      </c>
      <c r="P5" s="31">
        <v>850</v>
      </c>
      <c r="Q5" s="31">
        <v>850</v>
      </c>
      <c r="R5" s="31">
        <v>850</v>
      </c>
      <c r="S5" s="31">
        <v>850</v>
      </c>
      <c r="T5" s="31">
        <v>850</v>
      </c>
      <c r="U5" s="137">
        <v>850</v>
      </c>
      <c r="V5" s="137">
        <v>850</v>
      </c>
      <c r="W5" s="137">
        <v>850</v>
      </c>
      <c r="X5" s="28"/>
      <c r="Y5" s="28"/>
      <c r="Z5" s="137">
        <v>1000</v>
      </c>
      <c r="AA5" s="137">
        <v>1000</v>
      </c>
      <c r="AB5" s="137">
        <v>1000</v>
      </c>
      <c r="AC5" s="137">
        <v>1000</v>
      </c>
      <c r="AD5" s="137">
        <v>1000</v>
      </c>
      <c r="AE5" s="137">
        <v>1000</v>
      </c>
      <c r="AF5" s="137">
        <v>1000</v>
      </c>
      <c r="AG5" s="137">
        <v>1000</v>
      </c>
      <c r="AH5" s="137">
        <v>1000</v>
      </c>
      <c r="AI5" s="137">
        <v>1000</v>
      </c>
      <c r="AJ5" s="137">
        <v>1000</v>
      </c>
      <c r="AK5" s="137">
        <v>1000</v>
      </c>
      <c r="AL5" s="28"/>
      <c r="AM5" s="34"/>
      <c r="AN5" s="31">
        <v>1000</v>
      </c>
      <c r="AO5" s="31">
        <v>1000</v>
      </c>
      <c r="AP5" s="137">
        <v>1000</v>
      </c>
      <c r="AQ5" s="137">
        <v>1000</v>
      </c>
      <c r="AR5" s="137">
        <v>1000</v>
      </c>
      <c r="AS5" s="137">
        <v>1000</v>
      </c>
      <c r="AT5" s="137">
        <v>1000</v>
      </c>
      <c r="AU5" s="137">
        <v>1000</v>
      </c>
      <c r="AV5" s="137">
        <v>1000</v>
      </c>
      <c r="AW5" s="137">
        <v>1000</v>
      </c>
      <c r="AX5" s="137">
        <v>1000</v>
      </c>
      <c r="AY5" s="137">
        <v>1000</v>
      </c>
      <c r="AZ5" s="250"/>
      <c r="BA5" s="270">
        <v>1100</v>
      </c>
      <c r="BB5" s="151">
        <v>1000</v>
      </c>
      <c r="BC5" s="151">
        <v>1000</v>
      </c>
      <c r="BD5" s="151">
        <v>1000</v>
      </c>
      <c r="BE5" s="151">
        <v>1100</v>
      </c>
      <c r="BF5" s="151">
        <v>1100</v>
      </c>
      <c r="BG5" s="151">
        <v>1100</v>
      </c>
      <c r="BH5" s="151">
        <v>1100</v>
      </c>
      <c r="BI5" s="151">
        <v>1100</v>
      </c>
      <c r="BJ5" s="318">
        <v>1100</v>
      </c>
      <c r="BK5" s="318">
        <v>1100</v>
      </c>
      <c r="BL5" s="318">
        <v>1100</v>
      </c>
      <c r="BM5" t="s">
        <v>3102</v>
      </c>
      <c r="BN5" s="275">
        <f>1100*(COUNTBLANK(AR5:BM5)-1)</f>
        <v>0</v>
      </c>
      <c r="BO5" s="28"/>
      <c r="BP5" s="28"/>
      <c r="BQ5" s="28"/>
      <c r="BR5" s="406">
        <v>1300</v>
      </c>
      <c r="BS5" t="s">
        <v>3103</v>
      </c>
      <c r="BT5" t="s">
        <v>3103</v>
      </c>
      <c r="BU5" t="s">
        <v>3103</v>
      </c>
      <c r="BV5" t="s">
        <v>3374</v>
      </c>
      <c r="BW5" t="s">
        <v>3917</v>
      </c>
      <c r="BX5" t="s">
        <v>3917</v>
      </c>
      <c r="BY5" t="s">
        <v>4158</v>
      </c>
      <c r="BZ5" t="s">
        <v>4158</v>
      </c>
      <c r="CA5" t="s">
        <v>4908</v>
      </c>
      <c r="CB5" s="275" t="s">
        <v>4908</v>
      </c>
      <c r="CC5" s="275" t="s">
        <v>5081</v>
      </c>
      <c r="CD5" s="275" t="s">
        <v>5571</v>
      </c>
      <c r="CE5" s="541" t="s">
        <v>5571</v>
      </c>
      <c r="CF5" s="520" t="s">
        <v>6031</v>
      </c>
      <c r="CG5" s="520" t="s">
        <v>6031</v>
      </c>
      <c r="CH5" s="520" t="s">
        <v>6031</v>
      </c>
      <c r="CI5" s="541" t="s">
        <v>6031</v>
      </c>
      <c r="CJ5" s="541" t="s">
        <v>6376</v>
      </c>
      <c r="CK5" s="520" t="s">
        <v>6376</v>
      </c>
      <c r="CL5" s="520" t="s">
        <v>6904</v>
      </c>
      <c r="CM5" s="520" t="s">
        <v>7502</v>
      </c>
      <c r="CN5" s="541" t="s">
        <v>7624</v>
      </c>
      <c r="CO5" s="520" t="s">
        <v>8019</v>
      </c>
      <c r="CP5" s="520"/>
      <c r="CQ5" s="275">
        <f t="shared" ref="CQ5:CQ31" si="0">COUNTBLANK(CE5:CP5)</f>
        <v>1</v>
      </c>
      <c r="CR5" s="113">
        <f>+BR5*(COUNTBLANK(BS5:CP5))</f>
        <v>1300</v>
      </c>
      <c r="CS5" s="28"/>
      <c r="CT5" s="28"/>
      <c r="CU5" s="28"/>
      <c r="CV5" s="47"/>
      <c r="CW5" s="47"/>
      <c r="CX5" s="7"/>
      <c r="CY5" s="7"/>
      <c r="CZ5" s="7"/>
    </row>
    <row r="6" spans="1:115" x14ac:dyDescent="0.25">
      <c r="A6" s="59">
        <v>290</v>
      </c>
      <c r="B6" s="31" t="s">
        <v>1023</v>
      </c>
      <c r="C6" s="31" t="s">
        <v>1001</v>
      </c>
      <c r="D6" s="31" t="s">
        <v>155</v>
      </c>
      <c r="E6" s="47" t="s">
        <v>1</v>
      </c>
      <c r="F6" s="31" t="s">
        <v>991</v>
      </c>
      <c r="G6" s="42" t="s">
        <v>1008</v>
      </c>
      <c r="H6" s="42" t="s">
        <v>1749</v>
      </c>
      <c r="I6" s="42" t="s">
        <v>1750</v>
      </c>
      <c r="J6" s="28">
        <v>1500</v>
      </c>
      <c r="K6" s="28">
        <v>850</v>
      </c>
      <c r="L6" s="31">
        <v>850</v>
      </c>
      <c r="M6" s="31">
        <v>850</v>
      </c>
      <c r="N6" s="31">
        <v>850</v>
      </c>
      <c r="O6" s="31">
        <v>850</v>
      </c>
      <c r="P6" s="31">
        <v>850</v>
      </c>
      <c r="Q6" s="31">
        <v>850</v>
      </c>
      <c r="R6" s="31">
        <v>850</v>
      </c>
      <c r="S6" s="31">
        <v>850</v>
      </c>
      <c r="T6" s="31">
        <v>850</v>
      </c>
      <c r="U6" s="137">
        <v>850</v>
      </c>
      <c r="V6" s="137">
        <v>850</v>
      </c>
      <c r="W6" s="137">
        <v>850</v>
      </c>
      <c r="X6" s="28"/>
      <c r="Y6" s="28">
        <v>1000</v>
      </c>
      <c r="Z6" s="137">
        <v>1000</v>
      </c>
      <c r="AA6" s="137">
        <v>1000</v>
      </c>
      <c r="AB6" s="137">
        <v>1000</v>
      </c>
      <c r="AC6">
        <v>1000</v>
      </c>
      <c r="AD6">
        <v>1000</v>
      </c>
      <c r="AE6">
        <v>1000</v>
      </c>
      <c r="AF6">
        <v>1000</v>
      </c>
      <c r="AG6">
        <v>1000</v>
      </c>
      <c r="AH6">
        <v>1000</v>
      </c>
      <c r="AI6">
        <v>1000</v>
      </c>
      <c r="AJ6">
        <v>1000</v>
      </c>
      <c r="AK6">
        <v>1000</v>
      </c>
      <c r="AL6" s="28"/>
      <c r="AM6" s="34">
        <v>1000</v>
      </c>
      <c r="AN6" s="31">
        <v>800</v>
      </c>
      <c r="AO6" s="31">
        <v>800</v>
      </c>
      <c r="AP6" s="183">
        <v>1000</v>
      </c>
      <c r="AQ6" s="183">
        <v>1000</v>
      </c>
      <c r="AR6" s="183">
        <v>1000</v>
      </c>
      <c r="AS6" s="183">
        <v>1000</v>
      </c>
      <c r="AT6" s="183">
        <v>1000</v>
      </c>
      <c r="AU6" s="183">
        <v>1000</v>
      </c>
      <c r="AV6" s="183">
        <v>1000</v>
      </c>
      <c r="AW6" s="183">
        <v>1000</v>
      </c>
      <c r="AX6" s="183">
        <v>1000</v>
      </c>
      <c r="AY6" s="183">
        <v>1000</v>
      </c>
      <c r="AZ6" s="250"/>
      <c r="BA6" s="270">
        <v>1200</v>
      </c>
      <c r="BB6" s="7">
        <v>1200</v>
      </c>
      <c r="BC6" s="7">
        <v>0</v>
      </c>
      <c r="BD6" s="7">
        <v>0</v>
      </c>
      <c r="BE6">
        <v>800</v>
      </c>
      <c r="BF6">
        <v>1200</v>
      </c>
      <c r="BG6">
        <v>1200</v>
      </c>
      <c r="BH6">
        <v>1200</v>
      </c>
      <c r="BI6">
        <v>1200</v>
      </c>
      <c r="BJ6">
        <v>1200</v>
      </c>
      <c r="BK6">
        <v>1200</v>
      </c>
      <c r="BL6">
        <v>1200</v>
      </c>
      <c r="BM6">
        <v>1200</v>
      </c>
      <c r="BO6" s="28"/>
      <c r="BP6" s="28" t="s">
        <v>4629</v>
      </c>
      <c r="BQ6" s="28"/>
      <c r="BR6" s="406">
        <v>1300</v>
      </c>
      <c r="BS6" t="s">
        <v>2738</v>
      </c>
      <c r="BT6" t="s">
        <v>2822</v>
      </c>
      <c r="BU6" t="s">
        <v>3290</v>
      </c>
      <c r="BV6" s="275" t="s">
        <v>3290</v>
      </c>
      <c r="BW6" s="275" t="s">
        <v>3290</v>
      </c>
      <c r="BX6" s="7" t="s">
        <v>3464</v>
      </c>
      <c r="BY6" s="7" t="s">
        <v>3762</v>
      </c>
      <c r="BZ6" s="7" t="s">
        <v>3903</v>
      </c>
      <c r="CA6" s="7" t="s">
        <v>4097</v>
      </c>
      <c r="CB6" s="7" t="s">
        <v>4359</v>
      </c>
      <c r="CC6" s="7" t="s">
        <v>4629</v>
      </c>
      <c r="CD6" s="7" t="s">
        <v>4943</v>
      </c>
      <c r="CE6" s="541" t="s">
        <v>5558</v>
      </c>
      <c r="CF6" s="520" t="s">
        <v>5556</v>
      </c>
      <c r="CG6" s="520" t="s">
        <v>5680</v>
      </c>
      <c r="CH6" s="520" t="s">
        <v>5806</v>
      </c>
      <c r="CI6" s="541" t="s">
        <v>5806</v>
      </c>
      <c r="CJ6" s="541" t="s">
        <v>6100</v>
      </c>
      <c r="CK6" s="520" t="s">
        <v>6311</v>
      </c>
      <c r="CL6" s="520" t="s">
        <v>6584</v>
      </c>
      <c r="CM6" s="520" t="s">
        <v>6797</v>
      </c>
      <c r="CN6" s="541" t="s">
        <v>7052</v>
      </c>
      <c r="CO6" s="520" t="s">
        <v>7181</v>
      </c>
      <c r="CP6" s="520" t="s">
        <v>7433</v>
      </c>
      <c r="CQ6" s="275">
        <f t="shared" si="0"/>
        <v>0</v>
      </c>
      <c r="CR6" s="47">
        <f>+BR6*(COUNTBLANK(BS6:CP6))</f>
        <v>0</v>
      </c>
      <c r="CS6" s="28"/>
      <c r="CT6" s="28"/>
      <c r="CU6" s="28"/>
      <c r="CV6" s="47" t="s">
        <v>7745</v>
      </c>
      <c r="CW6" s="47" t="s">
        <v>7929</v>
      </c>
      <c r="CX6" s="7" t="s">
        <v>8143</v>
      </c>
      <c r="CY6" s="7" t="s">
        <v>8220</v>
      </c>
      <c r="CZ6" s="7" t="s">
        <v>8310</v>
      </c>
    </row>
    <row r="7" spans="1:115" x14ac:dyDescent="0.25">
      <c r="A7" s="59">
        <v>291</v>
      </c>
      <c r="B7" s="31" t="s">
        <v>1024</v>
      </c>
      <c r="C7" s="209" t="s">
        <v>1002</v>
      </c>
      <c r="D7" s="209" t="s">
        <v>444</v>
      </c>
      <c r="E7" s="209" t="s">
        <v>1</v>
      </c>
      <c r="F7" s="209" t="s">
        <v>991</v>
      </c>
      <c r="G7" s="210" t="s">
        <v>1009</v>
      </c>
      <c r="H7" s="275" t="s">
        <v>2420</v>
      </c>
      <c r="I7" s="210"/>
      <c r="J7" s="209">
        <v>2000</v>
      </c>
      <c r="K7" s="209">
        <v>850</v>
      </c>
      <c r="L7" s="209">
        <v>850</v>
      </c>
      <c r="M7" s="209">
        <v>850</v>
      </c>
      <c r="N7" s="209"/>
      <c r="O7" s="209"/>
      <c r="P7" s="209">
        <v>850</v>
      </c>
      <c r="Q7" s="209">
        <v>850</v>
      </c>
      <c r="R7" s="209">
        <v>850</v>
      </c>
      <c r="S7" s="209">
        <v>850</v>
      </c>
      <c r="T7" s="209">
        <v>850</v>
      </c>
      <c r="U7" s="156">
        <v>850</v>
      </c>
      <c r="V7" s="156">
        <v>850</v>
      </c>
      <c r="W7" s="156">
        <v>850</v>
      </c>
      <c r="X7" s="28"/>
      <c r="Y7" s="28"/>
      <c r="Z7" s="211">
        <v>1000</v>
      </c>
      <c r="AA7" s="211">
        <v>1000</v>
      </c>
      <c r="AB7" s="211">
        <v>1000</v>
      </c>
      <c r="AC7" s="211">
        <v>1000</v>
      </c>
      <c r="AD7" s="211">
        <v>1000</v>
      </c>
      <c r="AE7" s="7">
        <v>1000</v>
      </c>
      <c r="AF7" s="7">
        <v>1000</v>
      </c>
      <c r="AG7" s="184">
        <v>1000</v>
      </c>
      <c r="AH7">
        <v>1000</v>
      </c>
      <c r="AI7">
        <v>1000</v>
      </c>
      <c r="AJ7">
        <v>1000</v>
      </c>
      <c r="AK7">
        <v>1000</v>
      </c>
      <c r="AL7" s="28"/>
      <c r="AM7" s="34">
        <v>1000</v>
      </c>
      <c r="AN7" s="31">
        <v>1000</v>
      </c>
      <c r="AO7" s="31"/>
      <c r="AP7" s="183"/>
      <c r="AQ7" s="183">
        <v>1000</v>
      </c>
      <c r="AR7" s="183">
        <v>1000</v>
      </c>
      <c r="AS7" s="183">
        <v>1000</v>
      </c>
      <c r="AT7" s="183">
        <v>1000</v>
      </c>
      <c r="AU7" s="183">
        <v>1000</v>
      </c>
      <c r="AV7" s="183">
        <v>1000</v>
      </c>
      <c r="AW7" s="183">
        <v>1000</v>
      </c>
      <c r="AX7" s="183">
        <v>1000</v>
      </c>
      <c r="AY7" s="183">
        <v>1000</v>
      </c>
      <c r="AZ7" s="250"/>
      <c r="BA7" s="270">
        <v>1200</v>
      </c>
      <c r="BB7" s="7">
        <v>1200</v>
      </c>
      <c r="BC7" s="7">
        <v>1200</v>
      </c>
      <c r="BD7" s="7">
        <v>1200</v>
      </c>
      <c r="BE7" s="7">
        <v>1200</v>
      </c>
      <c r="BF7" s="7">
        <v>1200</v>
      </c>
      <c r="BG7" s="7">
        <v>1200</v>
      </c>
      <c r="BH7" s="7">
        <v>1200</v>
      </c>
      <c r="BI7" s="7">
        <v>1200</v>
      </c>
      <c r="BJ7" s="7">
        <v>1200</v>
      </c>
      <c r="BK7" s="7">
        <v>1200</v>
      </c>
      <c r="BL7" s="318">
        <v>1200</v>
      </c>
      <c r="BM7" s="7">
        <v>1200</v>
      </c>
      <c r="BN7" s="275">
        <f>1200*(COUNTBLANK(AR7:BM7)-1)</f>
        <v>0</v>
      </c>
      <c r="BO7" s="28"/>
      <c r="BP7" s="28" t="s">
        <v>5102</v>
      </c>
      <c r="BQ7" s="28"/>
      <c r="BR7" s="406">
        <v>1200</v>
      </c>
      <c r="BS7" t="s">
        <v>3583</v>
      </c>
      <c r="BT7" s="275" t="s">
        <v>3583</v>
      </c>
      <c r="BU7" s="275" t="s">
        <v>3583</v>
      </c>
      <c r="BV7" s="275" t="s">
        <v>3583</v>
      </c>
      <c r="BW7" s="275" t="s">
        <v>3583</v>
      </c>
      <c r="BX7" s="275" t="s">
        <v>3583</v>
      </c>
      <c r="BY7" t="s">
        <v>3662</v>
      </c>
      <c r="BZ7" t="s">
        <v>3898</v>
      </c>
      <c r="CA7" t="s">
        <v>4178</v>
      </c>
      <c r="CB7" s="275" t="s">
        <v>4546</v>
      </c>
      <c r="CC7" s="275" t="s">
        <v>4546</v>
      </c>
      <c r="CD7" s="275" t="s">
        <v>5102</v>
      </c>
      <c r="CE7" s="541" t="s">
        <v>6002</v>
      </c>
      <c r="CF7" s="541" t="s">
        <v>6002</v>
      </c>
      <c r="CG7" s="541" t="s">
        <v>6002</v>
      </c>
      <c r="CH7" s="541" t="s">
        <v>6002</v>
      </c>
      <c r="CI7" s="541" t="s">
        <v>6002</v>
      </c>
      <c r="CJ7" s="541" t="s">
        <v>7090</v>
      </c>
      <c r="CK7" s="541" t="s">
        <v>7090</v>
      </c>
      <c r="CL7" s="541" t="s">
        <v>7090</v>
      </c>
      <c r="CM7" s="541" t="s">
        <v>7090</v>
      </c>
      <c r="CN7" s="541" t="s">
        <v>7090</v>
      </c>
      <c r="CO7" s="520" t="s">
        <v>7600</v>
      </c>
      <c r="CP7" s="520" t="s">
        <v>7600</v>
      </c>
      <c r="CQ7" s="275">
        <f t="shared" si="0"/>
        <v>0</v>
      </c>
      <c r="CR7" s="47">
        <f t="shared" ref="CR7:CR30" si="1">+BR7*(COUNTBLANK(BS7:CP7))</f>
        <v>0</v>
      </c>
      <c r="CS7" s="28"/>
      <c r="CT7" s="28" t="s">
        <v>6002</v>
      </c>
      <c r="CU7" s="28"/>
      <c r="CV7" s="47"/>
      <c r="CW7" s="47"/>
      <c r="CX7" s="7"/>
      <c r="CY7" s="7"/>
      <c r="CZ7" s="7"/>
    </row>
    <row r="8" spans="1:115" x14ac:dyDescent="0.25">
      <c r="A8" s="59">
        <v>296</v>
      </c>
      <c r="B8" s="31" t="s">
        <v>1027</v>
      </c>
      <c r="C8" s="31" t="s">
        <v>16</v>
      </c>
      <c r="D8" s="31" t="s">
        <v>575</v>
      </c>
      <c r="E8" s="47" t="s">
        <v>1</v>
      </c>
      <c r="F8" s="31" t="s">
        <v>991</v>
      </c>
      <c r="G8" s="42" t="s">
        <v>1012</v>
      </c>
      <c r="H8" s="42" t="s">
        <v>1663</v>
      </c>
      <c r="I8" s="42" t="s">
        <v>1758</v>
      </c>
      <c r="J8" s="28">
        <v>1000</v>
      </c>
      <c r="K8" s="28">
        <v>850</v>
      </c>
      <c r="L8" s="31"/>
      <c r="M8" s="31">
        <v>850</v>
      </c>
      <c r="N8" s="31"/>
      <c r="O8" s="31">
        <v>850</v>
      </c>
      <c r="P8" s="31">
        <v>850</v>
      </c>
      <c r="Q8" s="31">
        <v>850</v>
      </c>
      <c r="R8" s="31">
        <v>850</v>
      </c>
      <c r="S8" s="31">
        <v>850</v>
      </c>
      <c r="T8" s="31">
        <v>850</v>
      </c>
      <c r="U8" s="137">
        <v>850</v>
      </c>
      <c r="V8" s="137">
        <v>850</v>
      </c>
      <c r="W8" s="183">
        <v>850</v>
      </c>
      <c r="X8" s="28"/>
      <c r="Y8" s="28"/>
      <c r="Z8" s="183">
        <v>850</v>
      </c>
      <c r="AA8" s="183">
        <v>850</v>
      </c>
      <c r="AB8" s="183">
        <v>850</v>
      </c>
      <c r="AC8" s="183">
        <v>850</v>
      </c>
      <c r="AD8" s="183">
        <v>850</v>
      </c>
      <c r="AE8" s="183">
        <v>850</v>
      </c>
      <c r="AF8" s="183">
        <v>850</v>
      </c>
      <c r="AG8" s="183">
        <v>850</v>
      </c>
      <c r="AH8" s="183">
        <v>850</v>
      </c>
      <c r="AI8" s="183">
        <v>850</v>
      </c>
      <c r="AJ8" s="183">
        <v>850</v>
      </c>
      <c r="AK8" s="183">
        <v>850</v>
      </c>
      <c r="AL8" s="28"/>
      <c r="AM8" s="34">
        <v>1000</v>
      </c>
      <c r="AN8" s="31">
        <v>850</v>
      </c>
      <c r="AO8" s="31">
        <v>850</v>
      </c>
      <c r="AP8" s="137">
        <v>850</v>
      </c>
      <c r="AQ8" s="137">
        <v>850</v>
      </c>
      <c r="AR8" s="137">
        <v>850</v>
      </c>
      <c r="AS8" s="137">
        <v>850</v>
      </c>
      <c r="AT8" s="137">
        <v>850</v>
      </c>
      <c r="AU8" s="137">
        <v>850</v>
      </c>
      <c r="AV8" s="137">
        <v>850</v>
      </c>
      <c r="AW8" s="137">
        <v>850</v>
      </c>
      <c r="AX8" s="137">
        <v>850</v>
      </c>
      <c r="AY8" s="137">
        <v>850</v>
      </c>
      <c r="AZ8" s="250"/>
      <c r="BA8" s="270">
        <v>1000</v>
      </c>
      <c r="BB8" s="151">
        <v>950</v>
      </c>
      <c r="BC8" s="151">
        <v>950</v>
      </c>
      <c r="BD8" s="151">
        <v>950</v>
      </c>
      <c r="BE8" s="151">
        <v>950</v>
      </c>
      <c r="BF8" s="151">
        <v>950</v>
      </c>
      <c r="BG8" s="151">
        <v>950</v>
      </c>
      <c r="BH8" s="151">
        <v>950</v>
      </c>
      <c r="BI8" s="151">
        <v>950</v>
      </c>
      <c r="BJ8" s="151">
        <v>950</v>
      </c>
      <c r="BK8" s="318">
        <v>950</v>
      </c>
      <c r="BL8" s="318">
        <v>950</v>
      </c>
      <c r="BM8" s="7">
        <v>950</v>
      </c>
      <c r="BN8" s="275">
        <f>950*(COUNTBLANK(AR8:BM8)-1)</f>
        <v>0</v>
      </c>
      <c r="BO8" s="28"/>
      <c r="BP8" s="28" t="s">
        <v>4209</v>
      </c>
      <c r="BQ8" s="28"/>
      <c r="BR8" s="406">
        <v>1100</v>
      </c>
      <c r="BS8" t="s">
        <v>2573</v>
      </c>
      <c r="BT8" t="s">
        <v>3062</v>
      </c>
      <c r="BU8" t="s">
        <v>3748</v>
      </c>
      <c r="BV8" t="s">
        <v>3748</v>
      </c>
      <c r="BW8" t="s">
        <v>4077</v>
      </c>
      <c r="BX8" s="275" t="s">
        <v>4077</v>
      </c>
      <c r="BY8" s="275" t="s">
        <v>4077</v>
      </c>
      <c r="BZ8" s="275" t="s">
        <v>4077</v>
      </c>
      <c r="CA8" t="s">
        <v>4209</v>
      </c>
      <c r="CB8" s="275" t="s">
        <v>4355</v>
      </c>
      <c r="CC8" s="275" t="s">
        <v>4599</v>
      </c>
      <c r="CD8" s="275" t="s">
        <v>4924</v>
      </c>
      <c r="CE8" s="541" t="s">
        <v>5645</v>
      </c>
      <c r="CF8" s="520" t="s">
        <v>5645</v>
      </c>
      <c r="CG8" s="520" t="s">
        <v>6160</v>
      </c>
      <c r="CH8" s="520" t="s">
        <v>6160</v>
      </c>
      <c r="CI8" s="541" t="s">
        <v>6426</v>
      </c>
      <c r="CJ8" s="541" t="s">
        <v>6426</v>
      </c>
      <c r="CK8" s="520" t="s">
        <v>6498</v>
      </c>
      <c r="CL8" s="520" t="s">
        <v>6498</v>
      </c>
      <c r="CM8" s="520" t="s">
        <v>6767</v>
      </c>
      <c r="CN8" s="541" t="s">
        <v>7095</v>
      </c>
      <c r="CO8" s="520" t="s">
        <v>7257</v>
      </c>
      <c r="CP8" s="520" t="s">
        <v>7589</v>
      </c>
      <c r="CQ8" s="275">
        <f t="shared" si="0"/>
        <v>0</v>
      </c>
      <c r="CR8" s="47">
        <f t="shared" si="1"/>
        <v>0</v>
      </c>
      <c r="CS8" s="28"/>
      <c r="CT8" s="28" t="s">
        <v>6767</v>
      </c>
      <c r="CU8" s="28"/>
      <c r="CV8" s="47" t="s">
        <v>7856</v>
      </c>
      <c r="CW8" s="47" t="s">
        <v>8097</v>
      </c>
      <c r="CX8" s="356" t="s">
        <v>8235</v>
      </c>
      <c r="CY8" s="356" t="s">
        <v>8235</v>
      </c>
      <c r="CZ8" s="103"/>
    </row>
    <row r="9" spans="1:115" x14ac:dyDescent="0.25">
      <c r="A9" s="59">
        <v>307</v>
      </c>
      <c r="B9" s="47" t="s">
        <v>1064</v>
      </c>
      <c r="C9" s="31" t="s">
        <v>441</v>
      </c>
      <c r="D9" s="31" t="s">
        <v>7478</v>
      </c>
      <c r="E9" s="47" t="s">
        <v>1</v>
      </c>
      <c r="F9" s="47" t="s">
        <v>991</v>
      </c>
      <c r="G9" s="42" t="s">
        <v>1061</v>
      </c>
      <c r="H9" s="42" t="s">
        <v>1766</v>
      </c>
      <c r="I9" s="42" t="s">
        <v>1767</v>
      </c>
      <c r="J9" s="28">
        <v>2500</v>
      </c>
      <c r="K9" s="28">
        <v>850</v>
      </c>
      <c r="L9" s="31">
        <v>850</v>
      </c>
      <c r="M9" s="31">
        <v>850</v>
      </c>
      <c r="N9" s="31">
        <v>850</v>
      </c>
      <c r="O9" s="31">
        <v>850</v>
      </c>
      <c r="P9" s="31">
        <v>850</v>
      </c>
      <c r="Q9" s="31">
        <v>850</v>
      </c>
      <c r="R9" s="31">
        <v>850</v>
      </c>
      <c r="S9" s="31">
        <v>850</v>
      </c>
      <c r="T9" s="31">
        <v>850</v>
      </c>
      <c r="U9" s="137">
        <v>850</v>
      </c>
      <c r="V9" s="137">
        <v>850</v>
      </c>
      <c r="W9" s="137">
        <v>850</v>
      </c>
      <c r="X9" s="28"/>
      <c r="Y9" s="28">
        <v>1000</v>
      </c>
      <c r="Z9" s="137">
        <v>1000</v>
      </c>
      <c r="AA9" s="137">
        <v>1000</v>
      </c>
      <c r="AB9" s="137">
        <v>1000</v>
      </c>
      <c r="AC9" s="137">
        <v>1000</v>
      </c>
      <c r="AD9" s="137">
        <v>1000</v>
      </c>
      <c r="AE9" s="137">
        <v>1000</v>
      </c>
      <c r="AF9" s="137">
        <v>1000</v>
      </c>
      <c r="AG9" s="137">
        <v>1000</v>
      </c>
      <c r="AH9" s="137">
        <v>1000</v>
      </c>
      <c r="AI9" s="137">
        <v>1000</v>
      </c>
      <c r="AJ9" s="137">
        <v>1000</v>
      </c>
      <c r="AK9" s="137">
        <v>1000</v>
      </c>
      <c r="AL9" s="28"/>
      <c r="AM9" s="34">
        <v>1000</v>
      </c>
      <c r="AN9" s="31">
        <v>1000</v>
      </c>
      <c r="AO9" s="31">
        <v>800</v>
      </c>
      <c r="AP9" s="137">
        <v>1000</v>
      </c>
      <c r="AQ9" s="137">
        <v>1000</v>
      </c>
      <c r="AR9" s="137">
        <v>1000</v>
      </c>
      <c r="AS9" s="137">
        <v>1000</v>
      </c>
      <c r="AT9" s="137">
        <v>1000</v>
      </c>
      <c r="AU9" s="137">
        <v>1000</v>
      </c>
      <c r="AV9" s="137">
        <v>1000</v>
      </c>
      <c r="AW9" s="137">
        <v>1000</v>
      </c>
      <c r="AX9" s="137">
        <v>1000</v>
      </c>
      <c r="AY9" s="137">
        <v>1000</v>
      </c>
      <c r="AZ9" s="250"/>
      <c r="BA9" s="270"/>
      <c r="BB9" s="151">
        <v>1200</v>
      </c>
      <c r="BC9" s="151">
        <v>1200</v>
      </c>
      <c r="BD9" s="151">
        <v>1200</v>
      </c>
      <c r="BE9" s="151">
        <v>1200</v>
      </c>
      <c r="BF9" s="151">
        <v>1200</v>
      </c>
      <c r="BG9" s="151">
        <v>1200</v>
      </c>
      <c r="BH9" s="151">
        <v>1200</v>
      </c>
      <c r="BI9" s="151">
        <v>1200</v>
      </c>
      <c r="BJ9" s="151">
        <v>1200</v>
      </c>
      <c r="BK9" s="151">
        <v>1200</v>
      </c>
      <c r="BL9" s="151">
        <v>1200</v>
      </c>
      <c r="BM9" s="151">
        <v>1200</v>
      </c>
      <c r="BN9" s="275">
        <v>0</v>
      </c>
      <c r="BO9" s="28"/>
      <c r="BP9" s="28" t="s">
        <v>4755</v>
      </c>
      <c r="BQ9" s="28"/>
      <c r="BR9" s="406">
        <v>1400</v>
      </c>
      <c r="BS9" t="s">
        <v>2760</v>
      </c>
      <c r="BT9" t="s">
        <v>3196</v>
      </c>
      <c r="BU9" t="s">
        <v>3265</v>
      </c>
      <c r="BV9" s="275" t="s">
        <v>3265</v>
      </c>
      <c r="BW9" s="275" t="s">
        <v>3265</v>
      </c>
      <c r="BX9" s="7" t="s">
        <v>3463</v>
      </c>
      <c r="BY9" s="7" t="s">
        <v>3787</v>
      </c>
      <c r="BZ9" s="7" t="s">
        <v>3985</v>
      </c>
      <c r="CA9" s="7" t="s">
        <v>4173</v>
      </c>
      <c r="CB9" s="7" t="s">
        <v>4313</v>
      </c>
      <c r="CC9" s="7" t="s">
        <v>4648</v>
      </c>
      <c r="CD9" s="7" t="s">
        <v>4968</v>
      </c>
      <c r="CE9" s="541" t="s">
        <v>5281</v>
      </c>
      <c r="CF9" s="520" t="s">
        <v>5561</v>
      </c>
      <c r="CG9" s="520" t="s">
        <v>5670</v>
      </c>
      <c r="CH9" s="520" t="s">
        <v>5733</v>
      </c>
      <c r="CI9" s="541" t="s">
        <v>5733</v>
      </c>
      <c r="CJ9" s="541" t="s">
        <v>6174</v>
      </c>
      <c r="CK9" s="520" t="s">
        <v>6305</v>
      </c>
      <c r="CL9" s="520" t="s">
        <v>6562</v>
      </c>
      <c r="CM9" s="520" t="s">
        <v>6762</v>
      </c>
      <c r="CN9" s="541" t="s">
        <v>6965</v>
      </c>
      <c r="CO9" s="520" t="s">
        <v>7239</v>
      </c>
      <c r="CP9" s="520" t="s">
        <v>7479</v>
      </c>
      <c r="CQ9" s="275">
        <f t="shared" si="0"/>
        <v>0</v>
      </c>
      <c r="CR9" s="47">
        <f t="shared" si="1"/>
        <v>0</v>
      </c>
      <c r="CS9" s="28"/>
      <c r="CT9" s="28" t="s">
        <v>7479</v>
      </c>
      <c r="CU9" s="28"/>
      <c r="CV9" s="47" t="s">
        <v>7835</v>
      </c>
      <c r="CW9" s="47" t="s">
        <v>8062</v>
      </c>
      <c r="CX9" s="356" t="s">
        <v>8145</v>
      </c>
      <c r="CY9" s="103" t="s">
        <v>8230</v>
      </c>
      <c r="CZ9" s="103" t="s">
        <v>8339</v>
      </c>
      <c r="DD9" t="s">
        <v>5733</v>
      </c>
    </row>
    <row r="10" spans="1:115" x14ac:dyDescent="0.25">
      <c r="A10" s="59">
        <v>321</v>
      </c>
      <c r="B10" s="47" t="s">
        <v>1149</v>
      </c>
      <c r="C10" s="31" t="s">
        <v>1145</v>
      </c>
      <c r="D10" s="31" t="s">
        <v>1238</v>
      </c>
      <c r="E10" s="47" t="s">
        <v>1</v>
      </c>
      <c r="F10" s="47" t="s">
        <v>991</v>
      </c>
      <c r="G10" s="53" t="s">
        <v>1147</v>
      </c>
      <c r="H10" s="53" t="s">
        <v>1764</v>
      </c>
      <c r="I10" s="53" t="s">
        <v>1765</v>
      </c>
      <c r="J10" s="28">
        <v>2500</v>
      </c>
      <c r="K10" s="28">
        <v>850</v>
      </c>
      <c r="L10" s="31">
        <v>850</v>
      </c>
      <c r="M10" s="31">
        <v>850</v>
      </c>
      <c r="N10" s="31">
        <v>850</v>
      </c>
      <c r="O10" s="31">
        <v>850</v>
      </c>
      <c r="P10" s="31">
        <v>850</v>
      </c>
      <c r="Q10" s="31">
        <v>850</v>
      </c>
      <c r="R10" s="31">
        <v>850</v>
      </c>
      <c r="S10" s="31">
        <v>850</v>
      </c>
      <c r="T10" s="31">
        <v>850</v>
      </c>
      <c r="U10" s="137">
        <v>850</v>
      </c>
      <c r="V10" s="137">
        <v>850</v>
      </c>
      <c r="W10" s="137">
        <v>850</v>
      </c>
      <c r="X10" s="28"/>
      <c r="Y10" s="28">
        <v>1000</v>
      </c>
      <c r="Z10" s="137">
        <v>1000</v>
      </c>
      <c r="AA10" s="137">
        <v>1000</v>
      </c>
      <c r="AB10" s="137">
        <v>1000</v>
      </c>
      <c r="AC10" s="137">
        <v>1000</v>
      </c>
      <c r="AD10" s="137">
        <v>1000</v>
      </c>
      <c r="AE10" s="137">
        <v>1000</v>
      </c>
      <c r="AF10" s="137">
        <v>1000</v>
      </c>
      <c r="AG10" s="137">
        <v>1000</v>
      </c>
      <c r="AH10" s="137">
        <v>1000</v>
      </c>
      <c r="AI10" s="137">
        <v>1000</v>
      </c>
      <c r="AJ10" s="137">
        <v>1000</v>
      </c>
      <c r="AK10" s="137">
        <v>1000</v>
      </c>
      <c r="AL10" s="28"/>
      <c r="AM10" s="34"/>
      <c r="AN10" s="31">
        <v>1000</v>
      </c>
      <c r="AO10" s="31">
        <v>1000</v>
      </c>
      <c r="AP10" s="137">
        <v>1000</v>
      </c>
      <c r="AQ10" s="137">
        <v>1000</v>
      </c>
      <c r="AR10" s="137">
        <v>1000</v>
      </c>
      <c r="AS10" s="137">
        <v>1000</v>
      </c>
      <c r="AT10" s="137">
        <v>1000</v>
      </c>
      <c r="AU10" s="318">
        <v>0</v>
      </c>
      <c r="AV10" s="318">
        <v>0</v>
      </c>
      <c r="AW10" s="318">
        <v>0</v>
      </c>
      <c r="AX10" s="318">
        <v>0</v>
      </c>
      <c r="AY10" s="318">
        <v>0</v>
      </c>
      <c r="AZ10" s="250"/>
      <c r="BA10" s="270"/>
      <c r="BB10" s="340" t="s">
        <v>2395</v>
      </c>
      <c r="BC10" s="340" t="s">
        <v>2395</v>
      </c>
      <c r="BD10" s="340" t="s">
        <v>2395</v>
      </c>
      <c r="BE10" s="340" t="s">
        <v>2395</v>
      </c>
      <c r="BF10" s="340" t="s">
        <v>2395</v>
      </c>
      <c r="BG10" s="318">
        <v>0</v>
      </c>
      <c r="BH10" s="318">
        <v>1000</v>
      </c>
      <c r="BI10" s="318">
        <v>1000</v>
      </c>
      <c r="BJ10" s="318">
        <v>1000</v>
      </c>
      <c r="BK10" s="318">
        <v>1000</v>
      </c>
      <c r="BL10" s="318">
        <v>1000</v>
      </c>
      <c r="BM10">
        <v>1000</v>
      </c>
      <c r="BN10" s="275">
        <f>1200*(COUNTBLANK(AR10:BM10)-2)</f>
        <v>0</v>
      </c>
      <c r="BO10" s="28"/>
      <c r="BP10" s="28"/>
      <c r="BQ10" s="28"/>
      <c r="BR10" s="406">
        <v>1300</v>
      </c>
      <c r="BS10" t="s">
        <v>4437</v>
      </c>
      <c r="BT10" s="275" t="s">
        <v>4437</v>
      </c>
      <c r="BU10" s="275" t="s">
        <v>4437</v>
      </c>
      <c r="BV10" s="275" t="s">
        <v>4437</v>
      </c>
      <c r="BW10" s="275" t="s">
        <v>4437</v>
      </c>
      <c r="BX10" s="275" t="s">
        <v>4437</v>
      </c>
      <c r="BY10" s="275" t="s">
        <v>4437</v>
      </c>
      <c r="BZ10" s="275" t="s">
        <v>4437</v>
      </c>
      <c r="CA10" s="275" t="s">
        <v>4437</v>
      </c>
      <c r="CB10" s="275" t="s">
        <v>4437</v>
      </c>
      <c r="CC10" s="275" t="s">
        <v>4584</v>
      </c>
      <c r="CD10" s="275" t="s">
        <v>4828</v>
      </c>
      <c r="CE10" s="541" t="s">
        <v>5454</v>
      </c>
      <c r="CF10" s="520" t="s">
        <v>5454</v>
      </c>
      <c r="CG10" s="520" t="s">
        <v>5856</v>
      </c>
      <c r="CH10" s="520" t="s">
        <v>5856</v>
      </c>
      <c r="CI10" s="541" t="s">
        <v>6282</v>
      </c>
      <c r="CJ10" s="541" t="s">
        <v>6282</v>
      </c>
      <c r="CK10" s="520" t="s">
        <v>6282</v>
      </c>
      <c r="CL10" s="520" t="s">
        <v>6555</v>
      </c>
      <c r="CM10" s="520" t="s">
        <v>7307</v>
      </c>
      <c r="CN10" s="520" t="s">
        <v>7307</v>
      </c>
      <c r="CO10" s="520"/>
      <c r="CP10" s="520"/>
      <c r="CQ10" s="275">
        <f t="shared" si="0"/>
        <v>2</v>
      </c>
      <c r="CR10" s="47">
        <f t="shared" si="1"/>
        <v>2600</v>
      </c>
      <c r="CS10" s="28"/>
      <c r="CT10" s="28"/>
      <c r="CU10" s="28"/>
      <c r="CV10" s="47"/>
      <c r="CW10" s="47"/>
      <c r="CX10" s="7"/>
      <c r="CY10" s="7"/>
      <c r="CZ10" s="7"/>
    </row>
    <row r="11" spans="1:115" x14ac:dyDescent="0.25">
      <c r="A11" s="59">
        <v>332</v>
      </c>
      <c r="B11" s="47" t="s">
        <v>1192</v>
      </c>
      <c r="C11" s="31" t="s">
        <v>1183</v>
      </c>
      <c r="D11" s="31" t="s">
        <v>1184</v>
      </c>
      <c r="E11" s="47" t="s">
        <v>1</v>
      </c>
      <c r="F11" s="47" t="s">
        <v>991</v>
      </c>
      <c r="G11" s="42" t="s">
        <v>1185</v>
      </c>
      <c r="H11" s="42" t="s">
        <v>1997</v>
      </c>
      <c r="I11" s="42"/>
      <c r="J11" s="28">
        <v>2000</v>
      </c>
      <c r="K11" s="28">
        <v>850</v>
      </c>
      <c r="L11" s="31">
        <v>850</v>
      </c>
      <c r="M11" s="31">
        <v>850</v>
      </c>
      <c r="N11" s="31">
        <v>850</v>
      </c>
      <c r="O11" s="31"/>
      <c r="P11" s="31">
        <v>850</v>
      </c>
      <c r="Q11" s="31">
        <v>850</v>
      </c>
      <c r="R11" s="31">
        <v>850</v>
      </c>
      <c r="S11" s="31">
        <v>850</v>
      </c>
      <c r="T11" s="31">
        <v>850</v>
      </c>
      <c r="U11" s="137">
        <v>850</v>
      </c>
      <c r="V11">
        <v>850</v>
      </c>
      <c r="W11">
        <v>850</v>
      </c>
      <c r="X11" s="28"/>
      <c r="Y11" s="28"/>
      <c r="Z11">
        <v>1000</v>
      </c>
      <c r="AA11">
        <v>1000</v>
      </c>
      <c r="AB11">
        <v>1000</v>
      </c>
      <c r="AC11">
        <v>1000</v>
      </c>
      <c r="AD11">
        <v>1000</v>
      </c>
      <c r="AE11">
        <v>1000</v>
      </c>
      <c r="AF11">
        <v>1000</v>
      </c>
      <c r="AG11">
        <v>1000</v>
      </c>
      <c r="AH11">
        <v>1000</v>
      </c>
      <c r="AI11">
        <v>1000</v>
      </c>
      <c r="AJ11">
        <v>1000</v>
      </c>
      <c r="AK11">
        <v>1000</v>
      </c>
      <c r="AL11" s="28"/>
      <c r="AM11" s="34">
        <v>1000</v>
      </c>
      <c r="AN11" s="31">
        <v>1000</v>
      </c>
      <c r="AO11" s="31">
        <v>1000</v>
      </c>
      <c r="AP11" s="183">
        <v>1000</v>
      </c>
      <c r="AQ11" s="183">
        <v>1000</v>
      </c>
      <c r="AR11" s="183">
        <v>1000</v>
      </c>
      <c r="AS11" s="183">
        <v>1000</v>
      </c>
      <c r="AT11" s="183">
        <v>1000</v>
      </c>
      <c r="AU11" s="183">
        <v>1000</v>
      </c>
      <c r="AV11" s="183">
        <v>1000</v>
      </c>
      <c r="AW11" s="183">
        <v>1000</v>
      </c>
      <c r="AX11" s="183">
        <v>1000</v>
      </c>
      <c r="AY11" s="183">
        <v>1000</v>
      </c>
      <c r="AZ11" s="250"/>
      <c r="BA11" s="270"/>
      <c r="BB11" s="7">
        <v>1200</v>
      </c>
      <c r="BC11" s="7">
        <v>1200</v>
      </c>
      <c r="BD11" s="7">
        <v>1200</v>
      </c>
      <c r="BE11" s="7">
        <v>1200</v>
      </c>
      <c r="BF11" s="318" t="s">
        <v>3721</v>
      </c>
      <c r="BG11" s="318" t="s">
        <v>3721</v>
      </c>
      <c r="BH11" s="318" t="s">
        <v>3721</v>
      </c>
      <c r="BI11" s="318" t="s">
        <v>3721</v>
      </c>
      <c r="BJ11" s="318" t="s">
        <v>4149</v>
      </c>
      <c r="BK11" s="318" t="s">
        <v>4149</v>
      </c>
      <c r="BL11" s="318" t="s">
        <v>4149</v>
      </c>
      <c r="BM11" s="318" t="s">
        <v>4149</v>
      </c>
      <c r="BN11" s="275">
        <f>1200*(COUNTBLANK(AR11:BM11)-2)</f>
        <v>0</v>
      </c>
      <c r="BO11" s="28"/>
      <c r="BP11" s="28"/>
      <c r="BQ11" s="28"/>
      <c r="BR11" s="406">
        <v>1300</v>
      </c>
      <c r="BS11" t="s">
        <v>4149</v>
      </c>
      <c r="BT11" t="s">
        <v>4150</v>
      </c>
      <c r="BU11" s="275" t="s">
        <v>4150</v>
      </c>
      <c r="BV11" s="275" t="s">
        <v>4150</v>
      </c>
      <c r="BW11" s="7" t="s">
        <v>4409</v>
      </c>
      <c r="BX11" s="7" t="s">
        <v>4409</v>
      </c>
      <c r="BY11" s="7" t="s">
        <v>4692</v>
      </c>
      <c r="BZ11" s="7" t="s">
        <v>4692</v>
      </c>
      <c r="CA11" s="7" t="s">
        <v>5269</v>
      </c>
      <c r="CB11" s="7" t="s">
        <v>5269</v>
      </c>
      <c r="CC11" s="275">
        <v>1300</v>
      </c>
      <c r="CD11" s="275">
        <v>1300</v>
      </c>
      <c r="CE11" s="541" t="s">
        <v>5971</v>
      </c>
      <c r="CF11" s="541" t="s">
        <v>5971</v>
      </c>
      <c r="CG11" s="541" t="s">
        <v>5971</v>
      </c>
      <c r="CH11" s="541" t="s">
        <v>5971</v>
      </c>
      <c r="CI11" s="541" t="s">
        <v>6107</v>
      </c>
      <c r="CJ11" s="541" t="s">
        <v>6417</v>
      </c>
      <c r="CK11" s="520" t="s">
        <v>6696</v>
      </c>
      <c r="CL11" s="520" t="s">
        <v>6838</v>
      </c>
      <c r="CM11" s="520" t="s">
        <v>6955</v>
      </c>
      <c r="CN11" s="541" t="s">
        <v>7304</v>
      </c>
      <c r="CO11" s="520" t="s">
        <v>7606</v>
      </c>
      <c r="CP11" s="520" t="s">
        <v>7606</v>
      </c>
      <c r="CQ11" s="275">
        <f t="shared" si="0"/>
        <v>0</v>
      </c>
      <c r="CR11" s="47">
        <f t="shared" si="1"/>
        <v>0</v>
      </c>
      <c r="CS11" s="28"/>
      <c r="CT11" s="28"/>
      <c r="CU11" s="28"/>
      <c r="CV11" s="47" t="s">
        <v>8180</v>
      </c>
      <c r="CW11" s="47" t="s">
        <v>8180</v>
      </c>
      <c r="CX11" s="7"/>
      <c r="CY11" s="7"/>
      <c r="CZ11" s="7"/>
    </row>
    <row r="12" spans="1:115" x14ac:dyDescent="0.25">
      <c r="A12" s="59">
        <v>334</v>
      </c>
      <c r="B12" s="47" t="s">
        <v>1193</v>
      </c>
      <c r="C12" s="31" t="s">
        <v>1300</v>
      </c>
      <c r="D12" s="31" t="s">
        <v>528</v>
      </c>
      <c r="E12" s="47" t="s">
        <v>1</v>
      </c>
      <c r="F12" s="47" t="s">
        <v>991</v>
      </c>
      <c r="G12" s="42" t="s">
        <v>1187</v>
      </c>
      <c r="H12" s="42" t="s">
        <v>1752</v>
      </c>
      <c r="I12" s="42" t="s">
        <v>1753</v>
      </c>
      <c r="J12" s="28">
        <v>1500</v>
      </c>
      <c r="K12" s="28">
        <v>850</v>
      </c>
      <c r="L12" s="31">
        <v>850</v>
      </c>
      <c r="M12" s="31">
        <v>850</v>
      </c>
      <c r="N12" s="31">
        <v>850</v>
      </c>
      <c r="O12" s="31">
        <v>850</v>
      </c>
      <c r="P12" s="31">
        <v>850</v>
      </c>
      <c r="Q12" s="31">
        <v>850</v>
      </c>
      <c r="R12" s="31">
        <v>850</v>
      </c>
      <c r="S12" s="31">
        <v>850</v>
      </c>
      <c r="T12" s="31">
        <v>850</v>
      </c>
      <c r="U12" s="137">
        <v>850</v>
      </c>
      <c r="V12" s="137">
        <v>850</v>
      </c>
      <c r="W12" s="137">
        <v>850</v>
      </c>
      <c r="X12" s="28"/>
      <c r="Y12" s="28">
        <v>1000</v>
      </c>
      <c r="Z12" s="137">
        <v>1000</v>
      </c>
      <c r="AA12" s="137">
        <v>1000</v>
      </c>
      <c r="AB12" s="137">
        <v>1000</v>
      </c>
      <c r="AC12" s="137">
        <v>1000</v>
      </c>
      <c r="AD12" s="137">
        <v>1000</v>
      </c>
      <c r="AE12" s="137">
        <v>1000</v>
      </c>
      <c r="AF12" s="137">
        <v>1000</v>
      </c>
      <c r="AG12" s="137">
        <v>1000</v>
      </c>
      <c r="AH12" s="137">
        <v>1000</v>
      </c>
      <c r="AI12" s="137">
        <v>1000</v>
      </c>
      <c r="AJ12" s="137">
        <v>1000</v>
      </c>
      <c r="AK12" s="137">
        <v>1000</v>
      </c>
      <c r="AL12" s="28"/>
      <c r="AM12" s="34">
        <v>1000</v>
      </c>
      <c r="AN12" s="31">
        <v>1000</v>
      </c>
      <c r="AO12" s="31">
        <v>1000</v>
      </c>
      <c r="AP12" s="137">
        <v>1000</v>
      </c>
      <c r="AQ12" s="137">
        <v>1000</v>
      </c>
      <c r="AR12" s="137">
        <v>1000</v>
      </c>
      <c r="AS12" s="137">
        <v>1000</v>
      </c>
      <c r="AT12" s="137">
        <v>1000</v>
      </c>
      <c r="AU12" s="137">
        <v>800</v>
      </c>
      <c r="AV12" s="137">
        <v>1000</v>
      </c>
      <c r="AW12" s="137">
        <v>1000</v>
      </c>
      <c r="AX12" s="137">
        <v>1000</v>
      </c>
      <c r="AY12" s="137">
        <v>1000</v>
      </c>
      <c r="AZ12" s="250"/>
      <c r="BA12" s="270" t="s">
        <v>2975</v>
      </c>
      <c r="BB12" s="151">
        <v>1200</v>
      </c>
      <c r="BC12" s="151">
        <v>1200</v>
      </c>
      <c r="BD12" s="151">
        <v>1200</v>
      </c>
      <c r="BE12" s="151">
        <v>1200</v>
      </c>
      <c r="BF12" s="151">
        <v>1200</v>
      </c>
      <c r="BG12" s="151">
        <v>1200</v>
      </c>
      <c r="BH12" s="151">
        <v>1200</v>
      </c>
      <c r="BI12" s="151">
        <v>1200</v>
      </c>
      <c r="BJ12" s="151">
        <v>1200</v>
      </c>
      <c r="BK12" s="151">
        <v>1200</v>
      </c>
      <c r="BL12" s="318">
        <v>1200</v>
      </c>
      <c r="BM12" s="7">
        <v>1200</v>
      </c>
      <c r="BN12" s="275">
        <f>1200*(COUNTBLANK(AR12:BM12)-1)</f>
        <v>0</v>
      </c>
      <c r="BO12" s="28"/>
      <c r="BP12" s="28"/>
      <c r="BQ12" s="28"/>
      <c r="BR12" s="406">
        <v>1300</v>
      </c>
      <c r="BS12" t="s">
        <v>2976</v>
      </c>
      <c r="BT12" t="s">
        <v>3372</v>
      </c>
      <c r="BU12" t="s">
        <v>3372</v>
      </c>
      <c r="BV12" t="s">
        <v>3533</v>
      </c>
      <c r="BW12" t="s">
        <v>3533</v>
      </c>
      <c r="BX12" t="s">
        <v>3775</v>
      </c>
      <c r="BY12" t="s">
        <v>3932</v>
      </c>
      <c r="BZ12" t="s">
        <v>4163</v>
      </c>
      <c r="CA12" t="s">
        <v>4163</v>
      </c>
      <c r="CB12" s="275" t="s">
        <v>4540</v>
      </c>
      <c r="CC12" s="275" t="s">
        <v>4918</v>
      </c>
      <c r="CD12" s="275" t="s">
        <v>5541</v>
      </c>
      <c r="CE12" s="541" t="s">
        <v>5542</v>
      </c>
      <c r="CF12" s="520" t="s">
        <v>5935</v>
      </c>
      <c r="CG12" s="520" t="s">
        <v>5935</v>
      </c>
      <c r="CH12" s="520" t="s">
        <v>6124</v>
      </c>
      <c r="CI12" s="541" t="s">
        <v>6124</v>
      </c>
      <c r="CJ12" s="541" t="s">
        <v>6436</v>
      </c>
      <c r="CK12" s="520" t="s">
        <v>6436</v>
      </c>
      <c r="CL12" s="520" t="s">
        <v>6641</v>
      </c>
      <c r="CM12" s="520" t="s">
        <v>6862</v>
      </c>
      <c r="CN12" s="541" t="s">
        <v>7039</v>
      </c>
      <c r="CO12" s="520" t="s">
        <v>7263</v>
      </c>
      <c r="CP12" s="520" t="s">
        <v>7518</v>
      </c>
      <c r="CQ12" s="275">
        <f t="shared" si="0"/>
        <v>0</v>
      </c>
      <c r="CR12" s="47">
        <f t="shared" si="1"/>
        <v>0</v>
      </c>
      <c r="CS12" s="28"/>
      <c r="CT12" s="28" t="s">
        <v>7264</v>
      </c>
      <c r="CU12" s="28"/>
      <c r="CV12" s="47" t="s">
        <v>7861</v>
      </c>
      <c r="CW12" s="47" t="s">
        <v>7926</v>
      </c>
      <c r="CX12" s="356" t="s">
        <v>8191</v>
      </c>
      <c r="CY12" s="356" t="s">
        <v>8191</v>
      </c>
      <c r="CZ12" s="103"/>
    </row>
    <row r="13" spans="1:115" x14ac:dyDescent="0.25">
      <c r="A13" s="59">
        <v>335</v>
      </c>
      <c r="B13" s="47" t="s">
        <v>1194</v>
      </c>
      <c r="C13" s="31" t="s">
        <v>1301</v>
      </c>
      <c r="D13" s="31" t="s">
        <v>1186</v>
      </c>
      <c r="E13" s="47" t="s">
        <v>1</v>
      </c>
      <c r="F13" s="47" t="s">
        <v>991</v>
      </c>
      <c r="G13" s="42" t="s">
        <v>1188</v>
      </c>
      <c r="H13" s="53" t="s">
        <v>1692</v>
      </c>
      <c r="I13" s="53" t="s">
        <v>1754</v>
      </c>
      <c r="J13" s="28">
        <v>1500</v>
      </c>
      <c r="K13" s="28">
        <v>850</v>
      </c>
      <c r="L13" s="31">
        <v>850</v>
      </c>
      <c r="M13" s="31">
        <v>850</v>
      </c>
      <c r="N13" s="31"/>
      <c r="O13" s="31">
        <v>850</v>
      </c>
      <c r="P13" s="31">
        <v>850</v>
      </c>
      <c r="Q13" s="31">
        <v>850</v>
      </c>
      <c r="R13" s="31">
        <v>850</v>
      </c>
      <c r="S13" s="31">
        <v>850</v>
      </c>
      <c r="T13" s="31">
        <v>850</v>
      </c>
      <c r="U13" s="137">
        <v>850</v>
      </c>
      <c r="V13" s="137">
        <v>850</v>
      </c>
      <c r="W13" s="137">
        <v>850</v>
      </c>
      <c r="X13" s="28"/>
      <c r="Y13" s="28">
        <v>1000</v>
      </c>
      <c r="Z13" s="137">
        <v>1000</v>
      </c>
      <c r="AA13" s="137">
        <v>1000</v>
      </c>
      <c r="AB13" s="137">
        <v>1000</v>
      </c>
      <c r="AC13" s="137">
        <v>1000</v>
      </c>
      <c r="AD13" s="137">
        <v>1000</v>
      </c>
      <c r="AE13" s="137">
        <v>1000</v>
      </c>
      <c r="AF13" s="137">
        <v>1000</v>
      </c>
      <c r="AG13" s="137">
        <v>1000</v>
      </c>
      <c r="AH13" s="137">
        <v>1000</v>
      </c>
      <c r="AI13" s="137">
        <v>1000</v>
      </c>
      <c r="AJ13" s="137">
        <v>1000</v>
      </c>
      <c r="AK13" s="137">
        <v>1000</v>
      </c>
      <c r="AL13" s="28"/>
      <c r="AM13" s="34">
        <v>1000</v>
      </c>
      <c r="AN13" s="31">
        <v>1000</v>
      </c>
      <c r="AO13" s="31">
        <v>600</v>
      </c>
      <c r="AP13" s="137">
        <v>800</v>
      </c>
      <c r="AQ13" s="137">
        <v>1000</v>
      </c>
      <c r="AR13" s="137">
        <v>1000</v>
      </c>
      <c r="AS13" s="137">
        <v>1000</v>
      </c>
      <c r="AT13" s="137">
        <v>1000</v>
      </c>
      <c r="AU13" s="137">
        <v>1000</v>
      </c>
      <c r="AV13" s="137">
        <v>1000</v>
      </c>
      <c r="AW13" s="137">
        <v>1000</v>
      </c>
      <c r="AX13" s="137">
        <v>1000</v>
      </c>
      <c r="AY13" s="137">
        <v>1000</v>
      </c>
      <c r="AZ13" s="250"/>
      <c r="BA13" s="270">
        <v>1200</v>
      </c>
      <c r="BB13" s="151">
        <v>1200</v>
      </c>
      <c r="BC13" s="151">
        <v>1200</v>
      </c>
      <c r="BD13" s="151">
        <v>1200</v>
      </c>
      <c r="BE13" s="151">
        <v>1200</v>
      </c>
      <c r="BF13" s="151">
        <v>1200</v>
      </c>
      <c r="BG13" s="151">
        <v>1200</v>
      </c>
      <c r="BH13" s="151">
        <v>1200</v>
      </c>
      <c r="BI13" s="151">
        <v>1200</v>
      </c>
      <c r="BJ13" s="318">
        <v>1200</v>
      </c>
      <c r="BK13" s="318">
        <v>1200</v>
      </c>
      <c r="BL13" s="318">
        <v>1200</v>
      </c>
      <c r="BM13" s="320">
        <v>1200</v>
      </c>
      <c r="BN13" s="275">
        <f>1200*(COUNTBLANK(AR13:BM13)-1)</f>
        <v>0</v>
      </c>
      <c r="BO13" s="28"/>
      <c r="BP13" s="28" t="s">
        <v>4845</v>
      </c>
      <c r="BQ13" s="28"/>
      <c r="BR13" s="406">
        <v>1300</v>
      </c>
      <c r="BS13" t="s">
        <v>2662</v>
      </c>
      <c r="BT13" t="s">
        <v>2791</v>
      </c>
      <c r="BU13" t="s">
        <v>3090</v>
      </c>
      <c r="BV13" t="s">
        <v>3281</v>
      </c>
      <c r="BW13" t="s">
        <v>3281</v>
      </c>
      <c r="BX13" t="s">
        <v>3453</v>
      </c>
      <c r="BY13" t="s">
        <v>3758</v>
      </c>
      <c r="BZ13" t="s">
        <v>3868</v>
      </c>
      <c r="CA13" t="s">
        <v>4092</v>
      </c>
      <c r="CB13" s="275" t="s">
        <v>4254</v>
      </c>
      <c r="CC13" s="275" t="s">
        <v>4529</v>
      </c>
      <c r="CD13" s="275" t="s">
        <v>4845</v>
      </c>
      <c r="CE13" s="541" t="s">
        <v>5285</v>
      </c>
      <c r="CF13" s="520" t="s">
        <v>5431</v>
      </c>
      <c r="CG13" s="520" t="s">
        <v>5713</v>
      </c>
      <c r="CH13" s="520" t="s">
        <v>5713</v>
      </c>
      <c r="CI13" s="541" t="s">
        <v>5863</v>
      </c>
      <c r="CJ13" s="541" t="s">
        <v>6169</v>
      </c>
      <c r="CK13" s="520" t="s">
        <v>6309</v>
      </c>
      <c r="CL13" s="520" t="s">
        <v>6531</v>
      </c>
      <c r="CM13" s="520" t="s">
        <v>6752</v>
      </c>
      <c r="CN13" s="541" t="s">
        <v>6920</v>
      </c>
      <c r="CO13" s="520" t="s">
        <v>7131</v>
      </c>
      <c r="CP13" s="520" t="s">
        <v>7428</v>
      </c>
      <c r="CQ13" s="275">
        <f t="shared" si="0"/>
        <v>0</v>
      </c>
      <c r="CR13" s="47">
        <f t="shared" si="1"/>
        <v>0</v>
      </c>
      <c r="CS13" s="28"/>
      <c r="CT13" s="28" t="s">
        <v>7723</v>
      </c>
      <c r="CU13" s="28" t="s">
        <v>7722</v>
      </c>
      <c r="CV13" s="47" t="s">
        <v>7932</v>
      </c>
      <c r="CW13" s="47" t="s">
        <v>7933</v>
      </c>
      <c r="CX13" s="137" t="s">
        <v>8122</v>
      </c>
      <c r="CY13" s="103" t="s">
        <v>8292</v>
      </c>
      <c r="CZ13" s="7"/>
    </row>
    <row r="14" spans="1:115" x14ac:dyDescent="0.25">
      <c r="A14" s="59">
        <v>336</v>
      </c>
      <c r="B14" s="47" t="s">
        <v>1200</v>
      </c>
      <c r="C14" s="31" t="s">
        <v>1195</v>
      </c>
      <c r="D14" s="31" t="s">
        <v>231</v>
      </c>
      <c r="E14" s="47" t="s">
        <v>1</v>
      </c>
      <c r="F14" s="47" t="s">
        <v>991</v>
      </c>
      <c r="G14" s="42" t="s">
        <v>1198</v>
      </c>
      <c r="H14" s="275" t="s">
        <v>6694</v>
      </c>
      <c r="I14" s="275" t="s">
        <v>1760</v>
      </c>
      <c r="J14" s="28">
        <v>1500</v>
      </c>
      <c r="K14" s="28"/>
      <c r="L14" s="31">
        <v>700</v>
      </c>
      <c r="M14" s="31">
        <v>700</v>
      </c>
      <c r="N14" s="31"/>
      <c r="O14" s="31"/>
      <c r="P14" s="31">
        <v>700</v>
      </c>
      <c r="Q14" s="31">
        <v>700</v>
      </c>
      <c r="R14" s="31">
        <v>700</v>
      </c>
      <c r="S14" s="31">
        <v>700</v>
      </c>
      <c r="T14" s="31">
        <v>700</v>
      </c>
      <c r="U14" s="137">
        <v>700</v>
      </c>
      <c r="V14" s="137">
        <v>700</v>
      </c>
      <c r="W14" s="137">
        <v>700</v>
      </c>
      <c r="X14" s="28"/>
      <c r="Y14" s="28">
        <v>1000</v>
      </c>
      <c r="Z14" s="137">
        <v>800</v>
      </c>
      <c r="AA14" s="137">
        <v>800</v>
      </c>
      <c r="AB14" s="137">
        <v>800</v>
      </c>
      <c r="AC14" s="137">
        <v>800</v>
      </c>
      <c r="AD14" s="137">
        <v>800</v>
      </c>
      <c r="AE14" s="137">
        <v>800</v>
      </c>
      <c r="AF14" s="137">
        <v>800</v>
      </c>
      <c r="AG14" s="137">
        <v>800</v>
      </c>
      <c r="AH14" s="137">
        <v>800</v>
      </c>
      <c r="AI14" s="137">
        <v>800</v>
      </c>
      <c r="AJ14" s="137">
        <v>0</v>
      </c>
      <c r="AK14" s="183">
        <v>0</v>
      </c>
      <c r="AL14" s="28"/>
      <c r="AM14" s="34"/>
      <c r="AN14" s="31">
        <v>800</v>
      </c>
      <c r="AO14" s="31">
        <v>800</v>
      </c>
      <c r="AP14" s="151">
        <v>800</v>
      </c>
      <c r="AQ14" s="151">
        <v>800</v>
      </c>
      <c r="AR14" s="151">
        <v>800</v>
      </c>
      <c r="AS14" s="151">
        <v>800</v>
      </c>
      <c r="AT14" t="s">
        <v>2969</v>
      </c>
      <c r="AU14" s="151">
        <v>0</v>
      </c>
      <c r="AV14" s="7">
        <v>0</v>
      </c>
      <c r="AW14" s="7">
        <v>0</v>
      </c>
      <c r="AX14" s="7">
        <v>0</v>
      </c>
      <c r="AY14" s="183">
        <v>0</v>
      </c>
      <c r="AZ14" s="250"/>
      <c r="BA14" s="270"/>
      <c r="BB14" t="s">
        <v>4730</v>
      </c>
      <c r="BC14" s="275" t="s">
        <v>4730</v>
      </c>
      <c r="BD14" s="275" t="s">
        <v>4730</v>
      </c>
      <c r="BE14" s="275" t="s">
        <v>4730</v>
      </c>
      <c r="BF14" s="275" t="s">
        <v>4730</v>
      </c>
      <c r="BG14" s="275" t="s">
        <v>4730</v>
      </c>
      <c r="BH14" s="275" t="s">
        <v>4730</v>
      </c>
      <c r="BI14" s="275" t="s">
        <v>4730</v>
      </c>
      <c r="BJ14" s="275" t="s">
        <v>4730</v>
      </c>
      <c r="BK14" s="275" t="s">
        <v>4730</v>
      </c>
      <c r="BO14" s="28"/>
      <c r="BP14" s="28"/>
      <c r="BQ14" s="28">
        <v>3000</v>
      </c>
      <c r="BR14" s="406">
        <v>1100</v>
      </c>
      <c r="CE14" s="541" t="s">
        <v>6021</v>
      </c>
      <c r="CF14" s="520" t="s">
        <v>6021</v>
      </c>
      <c r="CG14" s="520" t="s">
        <v>6021</v>
      </c>
      <c r="CH14" s="520"/>
      <c r="CI14" s="541"/>
      <c r="CJ14" s="541"/>
      <c r="CK14" s="520"/>
      <c r="CL14" s="520"/>
      <c r="CM14" s="520"/>
      <c r="CN14" s="541"/>
      <c r="CO14" s="520"/>
      <c r="CP14" s="520"/>
      <c r="CQ14" s="275">
        <f t="shared" si="0"/>
        <v>9</v>
      </c>
      <c r="CR14" s="47">
        <f t="shared" si="1"/>
        <v>23100</v>
      </c>
      <c r="CS14" s="28"/>
      <c r="CT14" s="28"/>
      <c r="CU14" s="28"/>
      <c r="CV14" s="47"/>
      <c r="CW14" s="47"/>
      <c r="CX14" s="7"/>
      <c r="CY14" s="7"/>
      <c r="CZ14" s="7"/>
    </row>
    <row r="15" spans="1:115" x14ac:dyDescent="0.25">
      <c r="A15" s="37">
        <v>337</v>
      </c>
      <c r="B15" s="31" t="s">
        <v>1201</v>
      </c>
      <c r="C15" s="31" t="s">
        <v>1196</v>
      </c>
      <c r="D15" s="31" t="s">
        <v>1197</v>
      </c>
      <c r="E15" s="47" t="s">
        <v>1</v>
      </c>
      <c r="F15" s="47" t="s">
        <v>991</v>
      </c>
      <c r="G15" s="42" t="s">
        <v>1199</v>
      </c>
      <c r="H15" s="42" t="s">
        <v>6687</v>
      </c>
      <c r="I15" s="42"/>
      <c r="J15" s="28">
        <v>1500</v>
      </c>
      <c r="K15" s="28">
        <v>850</v>
      </c>
      <c r="L15" s="31">
        <v>850</v>
      </c>
      <c r="M15" s="31">
        <v>850</v>
      </c>
      <c r="N15" s="31">
        <v>850</v>
      </c>
      <c r="O15" s="31">
        <v>850</v>
      </c>
      <c r="P15" s="31">
        <v>850</v>
      </c>
      <c r="Q15" s="31">
        <v>850</v>
      </c>
      <c r="R15" s="31">
        <v>850</v>
      </c>
      <c r="S15" s="31">
        <v>850</v>
      </c>
      <c r="T15" s="31">
        <v>850</v>
      </c>
      <c r="U15" s="137">
        <v>850</v>
      </c>
      <c r="V15" s="137">
        <v>850</v>
      </c>
      <c r="W15" s="137">
        <v>850</v>
      </c>
      <c r="X15" s="28"/>
      <c r="Y15" s="28">
        <f>500+500</f>
        <v>1000</v>
      </c>
      <c r="Z15" s="137">
        <v>1000</v>
      </c>
      <c r="AA15" s="137">
        <v>1000</v>
      </c>
      <c r="AB15" s="137">
        <v>1000</v>
      </c>
      <c r="AC15" s="137">
        <v>1000</v>
      </c>
      <c r="AD15" s="137">
        <v>1000</v>
      </c>
      <c r="AE15" s="137">
        <v>1000</v>
      </c>
      <c r="AF15" s="137">
        <v>1000</v>
      </c>
      <c r="AG15" s="137">
        <v>1000</v>
      </c>
      <c r="AH15" s="137">
        <v>1000</v>
      </c>
      <c r="AI15" s="137">
        <v>1000</v>
      </c>
      <c r="AJ15" s="137">
        <v>1000</v>
      </c>
      <c r="AK15" s="137">
        <v>1000</v>
      </c>
      <c r="AL15" s="28"/>
      <c r="AM15" s="34">
        <v>1000</v>
      </c>
      <c r="AN15" s="31">
        <v>1000</v>
      </c>
      <c r="AO15" s="31">
        <v>1000</v>
      </c>
      <c r="AP15" s="137">
        <v>1000</v>
      </c>
      <c r="AQ15" s="137">
        <v>1000</v>
      </c>
      <c r="AR15" s="137">
        <v>1000</v>
      </c>
      <c r="AS15" s="137">
        <v>1000</v>
      </c>
      <c r="AT15" s="137">
        <v>1000</v>
      </c>
      <c r="AU15" s="137">
        <v>1000</v>
      </c>
      <c r="AV15" s="137">
        <v>1000</v>
      </c>
      <c r="AW15" s="137">
        <v>1000</v>
      </c>
      <c r="AX15" s="137">
        <v>1000</v>
      </c>
      <c r="AY15" s="137">
        <v>1000</v>
      </c>
      <c r="AZ15" s="250"/>
      <c r="BA15" s="270">
        <v>1200</v>
      </c>
      <c r="BB15" s="151">
        <v>1200</v>
      </c>
      <c r="BC15" s="151">
        <v>1200</v>
      </c>
      <c r="BD15" s="151">
        <v>1200</v>
      </c>
      <c r="BE15" s="151">
        <v>1200</v>
      </c>
      <c r="BF15" s="151">
        <v>1200</v>
      </c>
      <c r="BG15" s="151">
        <v>1200</v>
      </c>
      <c r="BH15" s="151">
        <v>1200</v>
      </c>
      <c r="BI15" s="151">
        <v>1200</v>
      </c>
      <c r="BJ15" s="151">
        <v>1200</v>
      </c>
      <c r="BK15" s="318">
        <v>1200</v>
      </c>
      <c r="BL15" s="318">
        <v>1200</v>
      </c>
      <c r="BM15" s="7" t="s">
        <v>2862</v>
      </c>
      <c r="BN15" s="275">
        <f>1200*(COUNTBLANK(AR15:BM15)-1)</f>
        <v>0</v>
      </c>
      <c r="BO15" s="28"/>
      <c r="BP15" s="28" t="s">
        <v>4117</v>
      </c>
      <c r="BQ15" s="28"/>
      <c r="BR15" s="406">
        <v>1300</v>
      </c>
      <c r="BS15" t="s">
        <v>2861</v>
      </c>
      <c r="BT15" t="s">
        <v>3332</v>
      </c>
      <c r="BU15" t="s">
        <v>3332</v>
      </c>
      <c r="BV15" t="s">
        <v>3332</v>
      </c>
      <c r="BW15" t="s">
        <v>3526</v>
      </c>
      <c r="BX15" t="s">
        <v>3526</v>
      </c>
      <c r="BY15" t="s">
        <v>3659</v>
      </c>
      <c r="BZ15" t="s">
        <v>3846</v>
      </c>
      <c r="CA15" t="s">
        <v>4117</v>
      </c>
      <c r="CB15" s="275" t="s">
        <v>4410</v>
      </c>
      <c r="CC15" s="275" t="s">
        <v>4609</v>
      </c>
      <c r="CD15" s="275" t="s">
        <v>4917</v>
      </c>
      <c r="CE15" s="541" t="s">
        <v>5270</v>
      </c>
      <c r="CF15" s="520" t="s">
        <v>5553</v>
      </c>
      <c r="CG15" s="520" t="s">
        <v>5912</v>
      </c>
      <c r="CH15" s="520" t="s">
        <v>5912</v>
      </c>
      <c r="CI15" s="541" t="s">
        <v>5912</v>
      </c>
      <c r="CJ15" s="541" t="s">
        <v>6121</v>
      </c>
      <c r="CK15" s="520" t="s">
        <v>6340</v>
      </c>
      <c r="CL15" s="520" t="s">
        <v>6631</v>
      </c>
      <c r="CM15" s="520" t="s">
        <v>6776</v>
      </c>
      <c r="CN15" s="541" t="s">
        <v>6978</v>
      </c>
      <c r="CO15" s="520" t="s">
        <v>7237</v>
      </c>
      <c r="CP15" s="520" t="s">
        <v>7445</v>
      </c>
      <c r="CQ15" s="275">
        <f t="shared" si="0"/>
        <v>0</v>
      </c>
      <c r="CR15" s="47">
        <f t="shared" si="1"/>
        <v>0</v>
      </c>
      <c r="CS15" s="28"/>
      <c r="CT15" s="28"/>
      <c r="CU15" s="28"/>
      <c r="CV15" s="47" t="s">
        <v>7837</v>
      </c>
      <c r="CW15" s="47" t="s">
        <v>8007</v>
      </c>
      <c r="CX15" s="356" t="s">
        <v>8368</v>
      </c>
      <c r="CY15" s="356" t="s">
        <v>8368</v>
      </c>
      <c r="CZ15" s="356" t="s">
        <v>8368</v>
      </c>
    </row>
    <row r="16" spans="1:115" x14ac:dyDescent="0.25">
      <c r="A16" s="59">
        <v>338</v>
      </c>
      <c r="B16" s="47" t="s">
        <v>1206</v>
      </c>
      <c r="C16" s="47" t="s">
        <v>1202</v>
      </c>
      <c r="D16" s="47" t="s">
        <v>129</v>
      </c>
      <c r="E16" s="47" t="s">
        <v>1</v>
      </c>
      <c r="F16" s="47" t="s">
        <v>991</v>
      </c>
      <c r="G16" s="53" t="s">
        <v>1204</v>
      </c>
      <c r="H16" s="53" t="s">
        <v>1768</v>
      </c>
      <c r="I16" s="53" t="s">
        <v>1769</v>
      </c>
      <c r="J16" s="28">
        <v>1000</v>
      </c>
      <c r="K16" s="28"/>
      <c r="L16" s="31">
        <v>850</v>
      </c>
      <c r="M16" s="31">
        <v>850</v>
      </c>
      <c r="N16" s="31"/>
      <c r="O16" s="31"/>
      <c r="P16" s="31">
        <v>850</v>
      </c>
      <c r="Q16" s="31">
        <v>850</v>
      </c>
      <c r="R16" s="31">
        <v>850</v>
      </c>
      <c r="S16" s="31">
        <v>850</v>
      </c>
      <c r="T16" s="31">
        <v>850</v>
      </c>
      <c r="U16" s="151">
        <v>850</v>
      </c>
      <c r="V16" s="151">
        <v>850</v>
      </c>
      <c r="W16" s="183">
        <v>850</v>
      </c>
      <c r="X16" s="28"/>
      <c r="Y16" s="28">
        <v>1000</v>
      </c>
      <c r="Z16" s="151">
        <v>1000</v>
      </c>
      <c r="AA16" s="7">
        <v>1000</v>
      </c>
      <c r="AB16" s="7">
        <v>1000</v>
      </c>
      <c r="AC16" s="7">
        <v>1000</v>
      </c>
      <c r="AD16" s="7">
        <v>1000</v>
      </c>
      <c r="AE16" s="7">
        <v>1000</v>
      </c>
      <c r="AF16">
        <v>1000</v>
      </c>
      <c r="AG16" s="7">
        <v>1000</v>
      </c>
      <c r="AH16" s="7">
        <v>1000</v>
      </c>
      <c r="AI16" s="7">
        <v>1000</v>
      </c>
      <c r="AJ16" s="7">
        <v>1000</v>
      </c>
      <c r="AK16" s="183">
        <v>1000</v>
      </c>
      <c r="AL16" s="28"/>
      <c r="AM16" s="34">
        <v>1000</v>
      </c>
      <c r="AN16" s="31">
        <v>0</v>
      </c>
      <c r="AO16" s="31">
        <v>0</v>
      </c>
      <c r="AP16" s="151">
        <v>0</v>
      </c>
      <c r="AQ16" s="151">
        <v>1000</v>
      </c>
      <c r="AR16" s="151">
        <v>1000</v>
      </c>
      <c r="AS16" s="151">
        <v>1000</v>
      </c>
      <c r="AT16" s="151">
        <v>1000</v>
      </c>
      <c r="AU16" s="151">
        <v>1000</v>
      </c>
      <c r="AV16" s="151">
        <v>1000</v>
      </c>
      <c r="AW16" s="151">
        <v>1000</v>
      </c>
      <c r="AX16" s="151">
        <v>1000</v>
      </c>
      <c r="AY16" s="151">
        <v>1000</v>
      </c>
      <c r="AZ16" s="250"/>
      <c r="BA16" s="270">
        <v>1200</v>
      </c>
      <c r="BB16" s="151">
        <v>1200</v>
      </c>
      <c r="BC16" s="151">
        <v>1200</v>
      </c>
      <c r="BD16" s="151">
        <v>1200</v>
      </c>
      <c r="BE16" s="151">
        <v>1200</v>
      </c>
      <c r="BF16" s="151">
        <v>1200</v>
      </c>
      <c r="BG16" s="151">
        <v>1200</v>
      </c>
      <c r="BH16" s="151">
        <v>1200</v>
      </c>
      <c r="BI16" s="151">
        <v>1200</v>
      </c>
      <c r="BJ16" s="318">
        <v>1200</v>
      </c>
      <c r="BK16" s="318">
        <v>1200</v>
      </c>
      <c r="BL16" s="318">
        <v>1200</v>
      </c>
      <c r="BM16" t="s">
        <v>2942</v>
      </c>
      <c r="BN16" s="275">
        <f>1200*(COUNTBLANK(AR16:BM16)-1)</f>
        <v>0</v>
      </c>
      <c r="BO16" s="28"/>
      <c r="BP16" s="28"/>
      <c r="BQ16" s="28"/>
      <c r="BR16" s="406">
        <v>1200</v>
      </c>
      <c r="BS16" t="s">
        <v>2942</v>
      </c>
      <c r="BT16" t="s">
        <v>3406</v>
      </c>
      <c r="BU16" s="275" t="s">
        <v>3406</v>
      </c>
      <c r="BV16" s="275" t="s">
        <v>3406</v>
      </c>
      <c r="BW16" s="7" t="s">
        <v>3802</v>
      </c>
      <c r="BX16" s="7" t="s">
        <v>3801</v>
      </c>
      <c r="BY16" s="7" t="s">
        <v>3801</v>
      </c>
      <c r="BZ16" s="7" t="s">
        <v>3801</v>
      </c>
      <c r="CA16" s="7" t="s">
        <v>4419</v>
      </c>
      <c r="CB16" s="7" t="s">
        <v>4419</v>
      </c>
      <c r="CC16" s="7" t="s">
        <v>5023</v>
      </c>
      <c r="CD16" s="7" t="s">
        <v>5023</v>
      </c>
      <c r="CE16" s="541" t="s">
        <v>5947</v>
      </c>
      <c r="CF16" s="520" t="s">
        <v>5947</v>
      </c>
      <c r="CG16" s="520" t="s">
        <v>6171</v>
      </c>
      <c r="CH16" s="520" t="s">
        <v>6171</v>
      </c>
      <c r="CI16" s="541" t="s">
        <v>6492</v>
      </c>
      <c r="CJ16" s="541" t="s">
        <v>6492</v>
      </c>
      <c r="CK16" s="520" t="s">
        <v>6492</v>
      </c>
      <c r="CL16" s="520" t="s">
        <v>7084</v>
      </c>
      <c r="CM16" s="520" t="s">
        <v>7084</v>
      </c>
      <c r="CN16" s="541" t="s">
        <v>7771</v>
      </c>
      <c r="CO16" s="520" t="s">
        <v>7771</v>
      </c>
      <c r="CP16" s="520" t="s">
        <v>7771</v>
      </c>
      <c r="CQ16" s="275">
        <f t="shared" si="0"/>
        <v>0</v>
      </c>
      <c r="CR16" s="47">
        <f t="shared" si="1"/>
        <v>0</v>
      </c>
      <c r="CS16" s="28"/>
      <c r="CT16" s="28" t="s">
        <v>8091</v>
      </c>
      <c r="CU16" s="28"/>
      <c r="CV16" s="47" t="s">
        <v>8092</v>
      </c>
      <c r="CW16" s="47" t="s">
        <v>8092</v>
      </c>
      <c r="CX16" s="356" t="s">
        <v>8405</v>
      </c>
      <c r="CY16" s="103" t="s">
        <v>8405</v>
      </c>
      <c r="CZ16" s="103" t="s">
        <v>8405</v>
      </c>
    </row>
    <row r="17" spans="1:109" x14ac:dyDescent="0.25">
      <c r="A17" s="59">
        <v>339</v>
      </c>
      <c r="B17" s="47" t="s">
        <v>1207</v>
      </c>
      <c r="C17" s="47" t="s">
        <v>1203</v>
      </c>
      <c r="D17" s="47" t="s">
        <v>127</v>
      </c>
      <c r="E17" s="47" t="s">
        <v>1</v>
      </c>
      <c r="F17" s="47" t="s">
        <v>991</v>
      </c>
      <c r="G17" s="53" t="s">
        <v>1205</v>
      </c>
      <c r="H17" s="53" t="s">
        <v>1768</v>
      </c>
      <c r="I17" s="53"/>
      <c r="J17" s="28"/>
      <c r="K17" s="28">
        <v>850</v>
      </c>
      <c r="L17" s="31">
        <v>850</v>
      </c>
      <c r="M17" s="31">
        <v>850</v>
      </c>
      <c r="N17" s="31"/>
      <c r="O17" s="31"/>
      <c r="P17" s="31">
        <v>850</v>
      </c>
      <c r="Q17" s="31">
        <v>850</v>
      </c>
      <c r="R17" s="31">
        <v>850</v>
      </c>
      <c r="S17" s="31">
        <v>850</v>
      </c>
      <c r="T17" s="31">
        <v>850</v>
      </c>
      <c r="U17" s="137">
        <v>850</v>
      </c>
      <c r="V17" s="137">
        <v>850</v>
      </c>
      <c r="W17" s="183">
        <v>850</v>
      </c>
      <c r="X17" s="28"/>
      <c r="Y17" s="28">
        <v>1000</v>
      </c>
      <c r="Z17" s="151">
        <v>1000</v>
      </c>
      <c r="AA17" s="7">
        <v>1000</v>
      </c>
      <c r="AB17" s="7">
        <v>1000</v>
      </c>
      <c r="AC17" s="7">
        <v>1000</v>
      </c>
      <c r="AD17">
        <v>1000</v>
      </c>
      <c r="AE17" s="7">
        <v>1000</v>
      </c>
      <c r="AF17" s="7">
        <v>1000</v>
      </c>
      <c r="AG17" s="7">
        <v>1000</v>
      </c>
      <c r="AH17" s="7">
        <v>1000</v>
      </c>
      <c r="AI17" s="7">
        <v>1000</v>
      </c>
      <c r="AJ17" s="7">
        <v>1000</v>
      </c>
      <c r="AK17" s="183">
        <v>1000</v>
      </c>
      <c r="AL17" s="28"/>
      <c r="AM17" s="34">
        <v>1000</v>
      </c>
      <c r="AN17" s="31">
        <v>0</v>
      </c>
      <c r="AO17" s="31">
        <v>0</v>
      </c>
      <c r="AP17" s="151">
        <v>0</v>
      </c>
      <c r="AQ17" s="151">
        <v>1000</v>
      </c>
      <c r="AR17" s="7">
        <v>1000</v>
      </c>
      <c r="AS17" s="7">
        <v>1000</v>
      </c>
      <c r="AT17" s="7">
        <v>1000</v>
      </c>
      <c r="AU17" s="7">
        <v>1000</v>
      </c>
      <c r="AV17" s="7">
        <v>1000</v>
      </c>
      <c r="AW17" s="7">
        <v>1000</v>
      </c>
      <c r="AX17" s="7">
        <v>1000</v>
      </c>
      <c r="AY17" s="7">
        <v>1000</v>
      </c>
      <c r="AZ17" s="250"/>
      <c r="BA17" s="270" t="s">
        <v>3342</v>
      </c>
      <c r="BB17" s="7">
        <v>1200</v>
      </c>
      <c r="BC17" s="7">
        <v>1200</v>
      </c>
      <c r="BD17" s="7">
        <v>1200</v>
      </c>
      <c r="BE17" s="7">
        <v>1200</v>
      </c>
      <c r="BF17" s="7">
        <v>1200</v>
      </c>
      <c r="BG17" s="318">
        <v>1200</v>
      </c>
      <c r="BH17" s="318">
        <v>1200</v>
      </c>
      <c r="BI17" s="318">
        <v>1200</v>
      </c>
      <c r="BJ17" s="318">
        <v>1200</v>
      </c>
      <c r="BK17" s="318">
        <v>1200</v>
      </c>
      <c r="BL17" s="318" t="s">
        <v>3342</v>
      </c>
      <c r="BM17" t="s">
        <v>3342</v>
      </c>
      <c r="BN17" s="275">
        <f>1200*(COUNTBLANK(AR17:BM17)-1)</f>
        <v>0</v>
      </c>
      <c r="BO17" s="28"/>
      <c r="BP17" s="28"/>
      <c r="BQ17" s="28"/>
      <c r="BR17" s="406">
        <v>1400</v>
      </c>
      <c r="BS17" t="s">
        <v>3341</v>
      </c>
      <c r="BT17" t="s">
        <v>3341</v>
      </c>
      <c r="BU17" t="s">
        <v>3657</v>
      </c>
      <c r="BV17" t="s">
        <v>3657</v>
      </c>
      <c r="BW17" s="7" t="s">
        <v>4086</v>
      </c>
      <c r="BX17" s="7" t="s">
        <v>4086</v>
      </c>
      <c r="BY17" s="7" t="s">
        <v>4086</v>
      </c>
      <c r="BZ17" s="7" t="s">
        <v>4384</v>
      </c>
      <c r="CA17" s="7" t="s">
        <v>4384</v>
      </c>
      <c r="CB17" s="7" t="s">
        <v>4699</v>
      </c>
      <c r="CC17" s="7" t="s">
        <v>4699</v>
      </c>
      <c r="CD17" s="7" t="s">
        <v>5136</v>
      </c>
      <c r="CE17" s="541" t="s">
        <v>5910</v>
      </c>
      <c r="CF17" s="541" t="s">
        <v>5910</v>
      </c>
      <c r="CG17" s="541" t="s">
        <v>5910</v>
      </c>
      <c r="CH17" s="541" t="s">
        <v>5910</v>
      </c>
      <c r="CI17" s="541" t="s">
        <v>6649</v>
      </c>
      <c r="CJ17" s="541" t="s">
        <v>6649</v>
      </c>
      <c r="CK17" s="520" t="s">
        <v>6649</v>
      </c>
      <c r="CL17" s="520" t="s">
        <v>6931</v>
      </c>
      <c r="CM17" s="520" t="s">
        <v>6931</v>
      </c>
      <c r="CN17" s="541" t="s">
        <v>7099</v>
      </c>
      <c r="CO17" s="520"/>
      <c r="CP17" s="520"/>
      <c r="CQ17" s="275">
        <f t="shared" si="0"/>
        <v>2</v>
      </c>
      <c r="CR17" s="47">
        <f t="shared" si="1"/>
        <v>2800</v>
      </c>
      <c r="CS17" s="28"/>
      <c r="CT17" s="28"/>
      <c r="CU17" s="28"/>
      <c r="CV17" s="47"/>
      <c r="CW17" s="47"/>
      <c r="CX17" s="7"/>
      <c r="CY17" s="7"/>
      <c r="CZ17" s="7"/>
    </row>
    <row r="18" spans="1:109" x14ac:dyDescent="0.25">
      <c r="A18" s="59">
        <v>340</v>
      </c>
      <c r="B18" s="47" t="s">
        <v>1215</v>
      </c>
      <c r="C18" s="47" t="s">
        <v>1210</v>
      </c>
      <c r="D18" s="47" t="s">
        <v>233</v>
      </c>
      <c r="E18" s="47" t="s">
        <v>1</v>
      </c>
      <c r="F18" s="47" t="s">
        <v>991</v>
      </c>
      <c r="G18" s="53" t="s">
        <v>1211</v>
      </c>
      <c r="H18" s="53" t="s">
        <v>1760</v>
      </c>
      <c r="I18" s="53" t="s">
        <v>1761</v>
      </c>
      <c r="J18" s="28">
        <v>2000</v>
      </c>
      <c r="K18" s="28">
        <v>850</v>
      </c>
      <c r="L18" s="31">
        <v>850</v>
      </c>
      <c r="M18" s="31">
        <v>850</v>
      </c>
      <c r="N18" s="31"/>
      <c r="O18" s="31"/>
      <c r="P18" s="31">
        <v>850</v>
      </c>
      <c r="Q18" s="31">
        <v>850</v>
      </c>
      <c r="R18" s="31">
        <v>850</v>
      </c>
      <c r="S18" s="31">
        <v>850</v>
      </c>
      <c r="T18" s="31">
        <v>850</v>
      </c>
      <c r="U18" s="137">
        <v>850</v>
      </c>
      <c r="V18" s="137">
        <v>850</v>
      </c>
      <c r="W18" s="151">
        <v>850</v>
      </c>
      <c r="X18" s="28"/>
      <c r="Y18" s="28"/>
      <c r="Z18" s="151">
        <v>1000</v>
      </c>
      <c r="AA18" s="151">
        <v>1000</v>
      </c>
      <c r="AB18" s="151">
        <v>1000</v>
      </c>
      <c r="AC18" s="151">
        <v>1000</v>
      </c>
      <c r="AD18" s="151">
        <v>1000</v>
      </c>
      <c r="AE18" s="151">
        <v>1000</v>
      </c>
      <c r="AF18" s="151">
        <v>1000</v>
      </c>
      <c r="AG18" s="151">
        <v>1000</v>
      </c>
      <c r="AH18" s="151">
        <v>1000</v>
      </c>
      <c r="AI18" s="151">
        <v>1000</v>
      </c>
      <c r="AJ18" s="151">
        <v>1000</v>
      </c>
      <c r="AK18" s="183">
        <v>1000</v>
      </c>
      <c r="AL18" s="28"/>
      <c r="AM18" s="34"/>
      <c r="AN18" s="31">
        <v>1000</v>
      </c>
      <c r="AO18" s="31">
        <v>1000</v>
      </c>
      <c r="AP18" s="151">
        <v>0</v>
      </c>
      <c r="AQ18" s="151">
        <v>0</v>
      </c>
      <c r="AR18" s="151">
        <v>0</v>
      </c>
      <c r="AS18" s="151">
        <v>0</v>
      </c>
      <c r="AT18" s="151">
        <v>0</v>
      </c>
      <c r="AU18" s="151">
        <v>0</v>
      </c>
      <c r="AV18" s="151">
        <v>0</v>
      </c>
      <c r="AW18" s="151">
        <v>0</v>
      </c>
      <c r="AX18" s="151">
        <v>0</v>
      </c>
      <c r="AY18" s="151">
        <v>0</v>
      </c>
      <c r="AZ18" s="250"/>
      <c r="BA18" s="270"/>
      <c r="BB18" s="151">
        <v>0</v>
      </c>
      <c r="BC18" s="151">
        <v>0</v>
      </c>
      <c r="BD18" s="151">
        <v>0</v>
      </c>
      <c r="BE18" t="s">
        <v>4264</v>
      </c>
      <c r="BF18" t="s">
        <v>4264</v>
      </c>
      <c r="BG18" t="s">
        <v>4264</v>
      </c>
      <c r="BH18" t="s">
        <v>4264</v>
      </c>
      <c r="BI18" s="7" t="s">
        <v>4846</v>
      </c>
      <c r="BJ18" s="7" t="s">
        <v>4846</v>
      </c>
      <c r="BK18" s="7" t="s">
        <v>4846</v>
      </c>
      <c r="BL18" s="7" t="s">
        <v>4846</v>
      </c>
      <c r="BM18" s="7" t="s">
        <v>4846</v>
      </c>
      <c r="BN18" s="275">
        <v>0</v>
      </c>
      <c r="BO18" s="28"/>
      <c r="BP18" s="28"/>
      <c r="BQ18" s="28">
        <v>0</v>
      </c>
      <c r="BR18" s="406">
        <v>1200</v>
      </c>
      <c r="CE18" s="541" t="s">
        <v>6011</v>
      </c>
      <c r="CF18" s="520" t="s">
        <v>6360</v>
      </c>
      <c r="CG18" s="520" t="s">
        <v>6360</v>
      </c>
      <c r="CH18" s="520" t="s">
        <v>7108</v>
      </c>
      <c r="CI18" s="520" t="s">
        <v>7108</v>
      </c>
      <c r="CJ18" s="520" t="s">
        <v>7108</v>
      </c>
      <c r="CK18" s="520"/>
      <c r="CL18" s="520"/>
      <c r="CM18" s="520"/>
      <c r="CN18" s="541"/>
      <c r="CO18" s="520"/>
      <c r="CP18" s="520"/>
      <c r="CQ18" s="275">
        <f t="shared" si="0"/>
        <v>6</v>
      </c>
      <c r="CR18" s="47">
        <f t="shared" si="1"/>
        <v>21600</v>
      </c>
      <c r="CS18" s="28"/>
      <c r="CT18" s="28"/>
      <c r="CU18" s="28"/>
      <c r="CV18" s="47"/>
      <c r="CW18" s="47"/>
      <c r="CX18" s="7"/>
      <c r="CY18" s="7"/>
      <c r="CZ18" s="7"/>
      <c r="DA18" s="275" t="s">
        <v>4232</v>
      </c>
      <c r="DE18" t="s">
        <v>4291</v>
      </c>
    </row>
    <row r="19" spans="1:109" x14ac:dyDescent="0.25">
      <c r="A19" s="59">
        <v>348</v>
      </c>
      <c r="B19" s="47" t="s">
        <v>1233</v>
      </c>
      <c r="C19" s="31" t="s">
        <v>1230</v>
      </c>
      <c r="D19" s="31" t="s">
        <v>1231</v>
      </c>
      <c r="E19" s="47" t="s">
        <v>1</v>
      </c>
      <c r="F19" s="47" t="s">
        <v>991</v>
      </c>
      <c r="G19" s="53" t="s">
        <v>1232</v>
      </c>
      <c r="H19" s="53" t="s">
        <v>1771</v>
      </c>
      <c r="I19" s="53" t="s">
        <v>1772</v>
      </c>
      <c r="J19" s="28">
        <v>2000</v>
      </c>
      <c r="K19" s="28">
        <v>850</v>
      </c>
      <c r="L19" s="31">
        <v>850</v>
      </c>
      <c r="M19" s="31">
        <v>850</v>
      </c>
      <c r="N19" s="31">
        <v>850</v>
      </c>
      <c r="O19" s="31">
        <v>850</v>
      </c>
      <c r="P19" s="31">
        <v>850</v>
      </c>
      <c r="Q19" s="31">
        <v>850</v>
      </c>
      <c r="R19" s="31">
        <v>850</v>
      </c>
      <c r="S19" s="31">
        <v>850</v>
      </c>
      <c r="T19" s="31">
        <v>850</v>
      </c>
      <c r="U19" s="137">
        <v>850</v>
      </c>
      <c r="V19" s="137">
        <v>850</v>
      </c>
      <c r="W19" s="137">
        <v>850</v>
      </c>
      <c r="X19" s="28"/>
      <c r="Y19" s="28">
        <v>1000</v>
      </c>
      <c r="Z19" s="137">
        <v>1000</v>
      </c>
      <c r="AA19" s="137">
        <v>1000</v>
      </c>
      <c r="AB19" s="137">
        <v>1000</v>
      </c>
      <c r="AC19" s="137">
        <v>1000</v>
      </c>
      <c r="AD19" s="137">
        <v>1000</v>
      </c>
      <c r="AE19" s="137">
        <v>1000</v>
      </c>
      <c r="AF19" s="137">
        <v>1000</v>
      </c>
      <c r="AG19" s="137">
        <v>1000</v>
      </c>
      <c r="AH19" s="137">
        <v>1000</v>
      </c>
      <c r="AI19" s="137">
        <v>1000</v>
      </c>
      <c r="AJ19" s="137">
        <v>1000</v>
      </c>
      <c r="AK19" s="137">
        <v>1000</v>
      </c>
      <c r="AL19" s="28"/>
      <c r="AM19" s="34">
        <v>1000</v>
      </c>
      <c r="AN19" s="31"/>
      <c r="AO19" s="31">
        <v>800</v>
      </c>
      <c r="AP19" s="137">
        <v>1000</v>
      </c>
      <c r="AQ19" s="137">
        <v>1000</v>
      </c>
      <c r="AR19" s="137">
        <v>1000</v>
      </c>
      <c r="AS19" s="137">
        <v>1000</v>
      </c>
      <c r="AT19" s="137">
        <v>1000</v>
      </c>
      <c r="AU19" s="137">
        <v>1000</v>
      </c>
      <c r="AV19" s="137">
        <v>1000</v>
      </c>
      <c r="AW19" s="137">
        <v>1000</v>
      </c>
      <c r="AX19" s="137">
        <v>1000</v>
      </c>
      <c r="AY19" s="137">
        <v>1000</v>
      </c>
      <c r="AZ19" s="250"/>
      <c r="BA19" s="270">
        <v>1200</v>
      </c>
      <c r="BB19" s="151">
        <v>1200</v>
      </c>
      <c r="BC19">
        <v>1200</v>
      </c>
      <c r="BD19">
        <v>1200</v>
      </c>
      <c r="BE19">
        <v>1200</v>
      </c>
      <c r="BF19">
        <v>1200</v>
      </c>
      <c r="BG19">
        <v>1200</v>
      </c>
      <c r="BH19">
        <v>1200</v>
      </c>
      <c r="BI19">
        <v>1200</v>
      </c>
      <c r="BJ19">
        <v>1200</v>
      </c>
      <c r="BK19">
        <v>1200</v>
      </c>
      <c r="BL19">
        <v>1200</v>
      </c>
      <c r="BM19">
        <v>1200</v>
      </c>
      <c r="BO19" s="28"/>
      <c r="BP19" s="28" t="s">
        <v>4824</v>
      </c>
      <c r="BQ19" s="28"/>
      <c r="BR19" s="406">
        <v>1400</v>
      </c>
      <c r="BS19" t="s">
        <v>2520</v>
      </c>
      <c r="BT19" t="s">
        <v>3270</v>
      </c>
      <c r="BU19" s="275" t="s">
        <v>3270</v>
      </c>
      <c r="BV19" s="7" t="s">
        <v>3438</v>
      </c>
      <c r="BW19" s="7" t="s">
        <v>3438</v>
      </c>
      <c r="BX19" s="7" t="s">
        <v>3649</v>
      </c>
      <c r="BY19" s="7" t="s">
        <v>3649</v>
      </c>
      <c r="BZ19" s="7" t="s">
        <v>3967</v>
      </c>
      <c r="CA19" s="7" t="s">
        <v>4316</v>
      </c>
      <c r="CB19" s="7" t="s">
        <v>4316</v>
      </c>
      <c r="CC19" s="7" t="s">
        <v>4664</v>
      </c>
      <c r="CD19" s="7" t="s">
        <v>4824</v>
      </c>
      <c r="CE19" s="541" t="s">
        <v>5308</v>
      </c>
      <c r="CF19" s="520" t="s">
        <v>5308</v>
      </c>
      <c r="CG19" s="520" t="s">
        <v>5789</v>
      </c>
      <c r="CH19" s="520" t="s">
        <v>5789</v>
      </c>
      <c r="CI19" s="541" t="s">
        <v>6065</v>
      </c>
      <c r="CJ19" s="541" t="s">
        <v>6065</v>
      </c>
      <c r="CK19" s="520" t="s">
        <v>6521</v>
      </c>
      <c r="CL19" s="520" t="s">
        <v>6521</v>
      </c>
      <c r="CM19" s="520" t="s">
        <v>6911</v>
      </c>
      <c r="CN19" s="541" t="s">
        <v>6911</v>
      </c>
      <c r="CO19" s="520" t="s">
        <v>7220</v>
      </c>
      <c r="CP19" s="520"/>
      <c r="CQ19" s="275">
        <f t="shared" si="0"/>
        <v>1</v>
      </c>
      <c r="CR19" s="47">
        <f t="shared" si="1"/>
        <v>1400</v>
      </c>
      <c r="CS19" s="28"/>
      <c r="CT19" s="28" t="s">
        <v>7220</v>
      </c>
      <c r="CU19" s="28"/>
      <c r="CV19" s="47"/>
      <c r="CW19" s="47"/>
      <c r="CX19" s="7"/>
      <c r="CY19" s="7"/>
      <c r="CZ19" s="7"/>
    </row>
    <row r="20" spans="1:109" x14ac:dyDescent="0.25">
      <c r="A20" s="59">
        <v>354</v>
      </c>
      <c r="B20" s="47" t="s">
        <v>3384</v>
      </c>
      <c r="C20" s="31" t="s">
        <v>1245</v>
      </c>
      <c r="D20" s="31" t="s">
        <v>4</v>
      </c>
      <c r="E20" s="47" t="s">
        <v>1</v>
      </c>
      <c r="F20" s="47" t="s">
        <v>991</v>
      </c>
      <c r="G20" s="53" t="s">
        <v>1246</v>
      </c>
      <c r="H20" s="275" t="s">
        <v>6692</v>
      </c>
      <c r="I20" s="53"/>
      <c r="J20" s="28">
        <v>2500</v>
      </c>
      <c r="K20" s="28">
        <v>850</v>
      </c>
      <c r="L20" s="31">
        <v>850</v>
      </c>
      <c r="M20" s="31">
        <v>850</v>
      </c>
      <c r="N20" s="31"/>
      <c r="O20" s="31"/>
      <c r="P20" s="31">
        <v>850</v>
      </c>
      <c r="Q20" s="31">
        <v>850</v>
      </c>
      <c r="R20" s="31">
        <v>850</v>
      </c>
      <c r="S20" s="31">
        <v>850</v>
      </c>
      <c r="T20" s="31">
        <v>850</v>
      </c>
      <c r="U20" s="137">
        <v>850</v>
      </c>
      <c r="V20" s="137">
        <v>850</v>
      </c>
      <c r="W20" s="137">
        <v>850</v>
      </c>
      <c r="X20" s="28"/>
      <c r="Y20" s="28">
        <v>1000</v>
      </c>
      <c r="Z20" s="137">
        <v>1000</v>
      </c>
      <c r="AA20" s="137">
        <v>1000</v>
      </c>
      <c r="AB20" s="137">
        <v>1000</v>
      </c>
      <c r="AC20" s="137">
        <v>1000</v>
      </c>
      <c r="AD20">
        <v>1000</v>
      </c>
      <c r="AE20">
        <v>1000</v>
      </c>
      <c r="AF20">
        <v>1000</v>
      </c>
      <c r="AG20">
        <v>1000</v>
      </c>
      <c r="AH20">
        <v>1000</v>
      </c>
      <c r="AI20">
        <v>1000</v>
      </c>
      <c r="AJ20">
        <v>1000</v>
      </c>
      <c r="AK20">
        <v>1000</v>
      </c>
      <c r="AL20" s="28"/>
      <c r="AM20" s="34">
        <v>1000</v>
      </c>
      <c r="AN20" s="31">
        <v>1000</v>
      </c>
      <c r="AO20" s="31">
        <v>0</v>
      </c>
      <c r="AP20" s="183">
        <v>1000</v>
      </c>
      <c r="AQ20" s="183">
        <v>1000</v>
      </c>
      <c r="AR20" s="183">
        <v>1000</v>
      </c>
      <c r="AS20" s="183">
        <v>1000</v>
      </c>
      <c r="AT20" s="183">
        <v>1000</v>
      </c>
      <c r="AU20" s="183">
        <v>1000</v>
      </c>
      <c r="AV20" s="183">
        <v>1000</v>
      </c>
      <c r="AW20" s="183">
        <v>1000</v>
      </c>
      <c r="AX20" s="183">
        <v>1000</v>
      </c>
      <c r="AY20" s="183">
        <v>1000</v>
      </c>
      <c r="AZ20" s="250"/>
      <c r="BA20" s="270"/>
      <c r="BB20" s="7">
        <v>1200</v>
      </c>
      <c r="BC20" s="7">
        <v>1200</v>
      </c>
      <c r="BD20" s="7">
        <v>1200</v>
      </c>
      <c r="BE20" s="7">
        <v>1200</v>
      </c>
      <c r="BF20" s="7">
        <v>1200</v>
      </c>
      <c r="BG20" s="7">
        <v>1200</v>
      </c>
      <c r="BH20" s="7">
        <v>1200</v>
      </c>
      <c r="BI20" s="7">
        <v>1200</v>
      </c>
      <c r="BJ20" s="7">
        <v>1200</v>
      </c>
      <c r="BK20" s="7">
        <v>1200</v>
      </c>
      <c r="BL20" s="7">
        <v>1200</v>
      </c>
      <c r="BM20" s="7">
        <v>1200</v>
      </c>
      <c r="BO20" s="28"/>
      <c r="BP20" s="28" t="s">
        <v>4724</v>
      </c>
      <c r="BQ20" s="28"/>
      <c r="BR20" s="406">
        <v>1400</v>
      </c>
      <c r="BS20" t="s">
        <v>2800</v>
      </c>
      <c r="BT20" t="s">
        <v>3291</v>
      </c>
      <c r="BU20" s="275" t="s">
        <v>3291</v>
      </c>
      <c r="BV20" s="275" t="s">
        <v>3291</v>
      </c>
      <c r="BW20" s="7" t="s">
        <v>3498</v>
      </c>
      <c r="BX20" s="7" t="s">
        <v>3664</v>
      </c>
      <c r="BY20" s="7" t="s">
        <v>3884</v>
      </c>
      <c r="BZ20" s="7" t="s">
        <v>4050</v>
      </c>
      <c r="CA20" s="7" t="s">
        <v>4329</v>
      </c>
      <c r="CB20" s="7" t="s">
        <v>4387</v>
      </c>
      <c r="CC20" s="7" t="s">
        <v>4616</v>
      </c>
      <c r="CD20" s="7" t="s">
        <v>4879</v>
      </c>
      <c r="CE20" s="541" t="s">
        <v>5263</v>
      </c>
      <c r="CF20" s="520" t="s">
        <v>5488</v>
      </c>
      <c r="CG20" s="520" t="s">
        <v>5732</v>
      </c>
      <c r="CH20" s="520" t="s">
        <v>5732</v>
      </c>
      <c r="CI20" s="541" t="s">
        <v>5960</v>
      </c>
      <c r="CJ20" s="541" t="s">
        <v>6098</v>
      </c>
      <c r="CK20" s="520" t="s">
        <v>6348</v>
      </c>
      <c r="CL20" s="520" t="s">
        <v>6590</v>
      </c>
      <c r="CM20" s="520">
        <v>1500</v>
      </c>
      <c r="CN20" s="541" t="s">
        <v>7065</v>
      </c>
      <c r="CO20" s="520" t="s">
        <v>7248</v>
      </c>
      <c r="CP20" s="520" t="s">
        <v>7480</v>
      </c>
      <c r="CQ20" s="275">
        <f t="shared" si="0"/>
        <v>0</v>
      </c>
      <c r="CR20" s="47">
        <f t="shared" si="1"/>
        <v>0</v>
      </c>
      <c r="CS20" s="28"/>
      <c r="CT20" s="28" t="s">
        <v>7480</v>
      </c>
      <c r="CU20" s="28"/>
      <c r="CV20" s="47" t="s">
        <v>8051</v>
      </c>
      <c r="CW20" s="47" t="s">
        <v>8225</v>
      </c>
      <c r="CX20" s="356" t="s">
        <v>8225</v>
      </c>
      <c r="CY20" s="356" t="s">
        <v>8293</v>
      </c>
      <c r="CZ20" s="356" t="s">
        <v>8293</v>
      </c>
    </row>
    <row r="21" spans="1:109" x14ac:dyDescent="0.25">
      <c r="A21" s="59">
        <v>359</v>
      </c>
      <c r="B21" s="47" t="s">
        <v>1276</v>
      </c>
      <c r="C21" s="31" t="s">
        <v>1274</v>
      </c>
      <c r="D21" s="31" t="s">
        <v>1275</v>
      </c>
      <c r="E21" s="47" t="s">
        <v>1</v>
      </c>
      <c r="F21" s="47" t="s">
        <v>991</v>
      </c>
      <c r="G21" s="53" t="s">
        <v>1277</v>
      </c>
      <c r="H21" s="275" t="s">
        <v>1759</v>
      </c>
      <c r="I21" s="53"/>
      <c r="J21" s="28">
        <v>1500</v>
      </c>
      <c r="K21" s="28">
        <v>850</v>
      </c>
      <c r="L21" s="31">
        <v>800</v>
      </c>
      <c r="M21" s="31">
        <v>800</v>
      </c>
      <c r="N21" s="31">
        <v>800</v>
      </c>
      <c r="O21" s="31"/>
      <c r="P21" s="31">
        <v>800</v>
      </c>
      <c r="Q21" s="31">
        <v>800</v>
      </c>
      <c r="R21" s="31">
        <v>800</v>
      </c>
      <c r="S21" s="31">
        <v>800</v>
      </c>
      <c r="T21" s="31">
        <v>800</v>
      </c>
      <c r="U21" s="137">
        <v>800</v>
      </c>
      <c r="V21" s="137">
        <v>800</v>
      </c>
      <c r="W21" s="137">
        <v>800</v>
      </c>
      <c r="X21" s="28"/>
      <c r="Y21" s="28">
        <v>1000</v>
      </c>
      <c r="Z21" s="137">
        <v>900</v>
      </c>
      <c r="AA21" s="137">
        <v>900</v>
      </c>
      <c r="AC21">
        <v>900</v>
      </c>
      <c r="AD21">
        <v>900</v>
      </c>
      <c r="AE21">
        <v>900</v>
      </c>
      <c r="AF21">
        <v>900</v>
      </c>
      <c r="AG21">
        <v>900</v>
      </c>
      <c r="AH21">
        <v>900</v>
      </c>
      <c r="AI21">
        <v>900</v>
      </c>
      <c r="AJ21">
        <v>900</v>
      </c>
      <c r="AK21">
        <v>900</v>
      </c>
      <c r="AL21" s="28"/>
      <c r="AM21" s="34">
        <v>1000</v>
      </c>
      <c r="AN21" s="31">
        <v>900</v>
      </c>
      <c r="AO21" s="31">
        <v>900</v>
      </c>
      <c r="AP21" s="183">
        <v>900</v>
      </c>
      <c r="AQ21" s="183">
        <v>900</v>
      </c>
      <c r="AR21" s="183">
        <v>900</v>
      </c>
      <c r="AS21" s="183">
        <v>900</v>
      </c>
      <c r="AT21" s="183">
        <v>900</v>
      </c>
      <c r="AU21" s="183">
        <v>900</v>
      </c>
      <c r="AV21" s="183">
        <v>900</v>
      </c>
      <c r="AW21" s="183">
        <v>900</v>
      </c>
      <c r="AX21" s="183">
        <v>900</v>
      </c>
      <c r="AY21" s="183">
        <v>900</v>
      </c>
      <c r="AZ21" s="250"/>
      <c r="BA21" s="270">
        <v>1000</v>
      </c>
      <c r="BB21" s="7">
        <v>1000</v>
      </c>
      <c r="BC21" s="7">
        <v>1000</v>
      </c>
      <c r="BD21" s="7">
        <v>1000</v>
      </c>
      <c r="BE21" s="7">
        <v>1000</v>
      </c>
      <c r="BF21" s="7">
        <v>1000</v>
      </c>
      <c r="BG21" s="7">
        <v>1000</v>
      </c>
      <c r="BH21" s="7">
        <v>1000</v>
      </c>
      <c r="BI21" s="7">
        <v>1000</v>
      </c>
      <c r="BJ21" s="7">
        <v>1000</v>
      </c>
      <c r="BK21" s="7">
        <v>1000</v>
      </c>
      <c r="BL21" s="7">
        <v>1000</v>
      </c>
      <c r="BM21" s="7">
        <v>1000</v>
      </c>
      <c r="BO21" s="28"/>
      <c r="BP21" s="28"/>
      <c r="BQ21" s="28"/>
      <c r="BR21" s="406">
        <v>1100</v>
      </c>
      <c r="BS21" t="s">
        <v>2980</v>
      </c>
      <c r="BT21" t="s">
        <v>2980</v>
      </c>
      <c r="BU21" t="s">
        <v>3382</v>
      </c>
      <c r="BV21" t="s">
        <v>3382</v>
      </c>
      <c r="BW21" t="s">
        <v>3570</v>
      </c>
      <c r="BX21" s="275" t="s">
        <v>3570</v>
      </c>
      <c r="BY21" t="s">
        <v>3770</v>
      </c>
      <c r="BZ21" t="s">
        <v>3971</v>
      </c>
      <c r="CA21" s="7" t="s">
        <v>4554</v>
      </c>
      <c r="CB21" s="7" t="s">
        <v>4554</v>
      </c>
      <c r="CC21" s="7" t="s">
        <v>4984</v>
      </c>
      <c r="CD21" s="7" t="s">
        <v>5476</v>
      </c>
      <c r="CE21" s="541" t="s">
        <v>5499</v>
      </c>
      <c r="CF21" s="520" t="s">
        <v>5928</v>
      </c>
      <c r="CG21" s="520" t="s">
        <v>5928</v>
      </c>
      <c r="CH21" s="520" t="s">
        <v>5928</v>
      </c>
      <c r="CI21" s="541" t="s">
        <v>6195</v>
      </c>
      <c r="CJ21" s="541" t="s">
        <v>6346</v>
      </c>
      <c r="CK21" s="520" t="s">
        <v>6620</v>
      </c>
      <c r="CL21" s="520" t="s">
        <v>7016</v>
      </c>
      <c r="CM21" s="520" t="s">
        <v>7016</v>
      </c>
      <c r="CN21" s="520" t="s">
        <v>7196</v>
      </c>
      <c r="CO21" s="520" t="s">
        <v>7390</v>
      </c>
      <c r="CP21" s="520" t="s">
        <v>7942</v>
      </c>
      <c r="CQ21" s="275">
        <f t="shared" si="0"/>
        <v>0</v>
      </c>
      <c r="CR21" s="47">
        <f t="shared" si="1"/>
        <v>0</v>
      </c>
      <c r="CS21" s="28"/>
      <c r="CT21" s="28" t="s">
        <v>7942</v>
      </c>
      <c r="CU21" s="28"/>
      <c r="CV21" s="47" t="s">
        <v>8269</v>
      </c>
      <c r="CW21" s="47" t="s">
        <v>8269</v>
      </c>
      <c r="CX21" s="7"/>
      <c r="CY21" s="7"/>
      <c r="CZ21" s="7"/>
    </row>
    <row r="22" spans="1:109" x14ac:dyDescent="0.25">
      <c r="A22" s="37">
        <v>376</v>
      </c>
      <c r="B22" s="31" t="s">
        <v>1347</v>
      </c>
      <c r="C22" s="31" t="s">
        <v>1344</v>
      </c>
      <c r="D22" s="31" t="s">
        <v>1345</v>
      </c>
      <c r="E22" s="47" t="s">
        <v>1</v>
      </c>
      <c r="F22" s="47" t="s">
        <v>991</v>
      </c>
      <c r="G22" s="53" t="s">
        <v>1346</v>
      </c>
      <c r="H22" s="53" t="s">
        <v>1755</v>
      </c>
      <c r="I22" s="53"/>
      <c r="J22" s="28">
        <v>2500</v>
      </c>
      <c r="K22" s="28">
        <v>850</v>
      </c>
      <c r="L22" s="28"/>
      <c r="M22" s="28"/>
      <c r="N22" s="28"/>
      <c r="O22" s="28"/>
      <c r="P22" s="28"/>
      <c r="Q22" s="31">
        <v>850</v>
      </c>
      <c r="R22" s="31">
        <v>850</v>
      </c>
      <c r="S22" s="31">
        <v>850</v>
      </c>
      <c r="T22" s="31">
        <v>850</v>
      </c>
      <c r="U22" s="137">
        <v>850</v>
      </c>
      <c r="V22" s="137">
        <v>850</v>
      </c>
      <c r="W22" s="137">
        <v>850</v>
      </c>
      <c r="X22" s="28"/>
      <c r="Y22" s="28">
        <v>1000</v>
      </c>
      <c r="Z22" s="137">
        <v>1000</v>
      </c>
      <c r="AA22" s="137">
        <v>1000</v>
      </c>
      <c r="AB22" s="137">
        <v>1000</v>
      </c>
      <c r="AC22" s="137">
        <v>1000</v>
      </c>
      <c r="AD22" s="137">
        <v>1000</v>
      </c>
      <c r="AE22" s="137">
        <v>1000</v>
      </c>
      <c r="AF22" s="137">
        <v>1000</v>
      </c>
      <c r="AG22" s="137">
        <v>1000</v>
      </c>
      <c r="AH22" s="137">
        <v>1000</v>
      </c>
      <c r="AI22" s="137">
        <v>1000</v>
      </c>
      <c r="AJ22" s="137">
        <v>1000</v>
      </c>
      <c r="AK22" s="137">
        <v>1000</v>
      </c>
      <c r="AL22" s="28"/>
      <c r="AM22" s="34">
        <v>1000</v>
      </c>
      <c r="AN22" s="31">
        <v>1000</v>
      </c>
      <c r="AO22" s="31">
        <v>1000</v>
      </c>
      <c r="AP22" s="137">
        <v>1000</v>
      </c>
      <c r="AQ22" s="137">
        <v>1000</v>
      </c>
      <c r="AR22" s="137">
        <v>1000</v>
      </c>
      <c r="AS22" s="137">
        <v>1000</v>
      </c>
      <c r="AT22" s="137">
        <v>1000</v>
      </c>
      <c r="AU22" s="137">
        <v>1000</v>
      </c>
      <c r="AV22" s="137">
        <v>1000</v>
      </c>
      <c r="AW22" s="137">
        <v>1000</v>
      </c>
      <c r="AX22" s="137">
        <v>1000</v>
      </c>
      <c r="AY22" s="137">
        <v>1000</v>
      </c>
      <c r="AZ22" s="250"/>
      <c r="BA22" s="270">
        <v>1200</v>
      </c>
      <c r="BB22" s="151">
        <v>1200</v>
      </c>
      <c r="BC22" s="151">
        <v>1200</v>
      </c>
      <c r="BD22" s="151">
        <v>1200</v>
      </c>
      <c r="BE22" s="151">
        <v>1200</v>
      </c>
      <c r="BF22" s="151">
        <v>1200</v>
      </c>
      <c r="BG22" s="151">
        <v>1200</v>
      </c>
      <c r="BH22" s="151">
        <v>1200</v>
      </c>
      <c r="BI22" s="151">
        <v>1200</v>
      </c>
      <c r="BJ22" s="151">
        <v>1200</v>
      </c>
      <c r="BK22" s="151">
        <v>1200</v>
      </c>
      <c r="BL22" s="151">
        <v>1200</v>
      </c>
      <c r="BM22" s="151">
        <v>1200</v>
      </c>
      <c r="BO22" s="28"/>
      <c r="BP22" s="28" t="s">
        <v>4489</v>
      </c>
      <c r="BQ22" s="28"/>
      <c r="BR22" s="406">
        <v>1400</v>
      </c>
      <c r="BS22" t="s">
        <v>3048</v>
      </c>
      <c r="BT22" t="s">
        <v>3444</v>
      </c>
      <c r="BU22" t="s">
        <v>3444</v>
      </c>
      <c r="BV22" t="s">
        <v>4153</v>
      </c>
      <c r="BW22" s="275" t="s">
        <v>4153</v>
      </c>
      <c r="BX22" s="275" t="s">
        <v>4153</v>
      </c>
      <c r="BY22" s="275" t="s">
        <v>4153</v>
      </c>
      <c r="BZ22" s="275" t="s">
        <v>4153</v>
      </c>
      <c r="CA22" s="275" t="s">
        <v>4153</v>
      </c>
      <c r="CB22" s="275" t="s">
        <v>4489</v>
      </c>
      <c r="CC22" s="7" t="s">
        <v>4991</v>
      </c>
      <c r="CD22" s="7" t="s">
        <v>5590</v>
      </c>
      <c r="CE22" s="541" t="s">
        <v>5591</v>
      </c>
      <c r="CF22" s="520" t="s">
        <v>7323</v>
      </c>
      <c r="CG22" s="520" t="s">
        <v>7323</v>
      </c>
      <c r="CH22" s="520" t="s">
        <v>7323</v>
      </c>
      <c r="CI22" s="520" t="s">
        <v>7323</v>
      </c>
      <c r="CJ22" s="520" t="s">
        <v>7323</v>
      </c>
      <c r="CK22" s="520" t="s">
        <v>7323</v>
      </c>
      <c r="CL22" s="520" t="s">
        <v>7323</v>
      </c>
      <c r="CM22" s="520" t="s">
        <v>7323</v>
      </c>
      <c r="CN22" s="520"/>
      <c r="CO22" s="520"/>
      <c r="CP22" s="520"/>
      <c r="CQ22" s="275">
        <f t="shared" si="0"/>
        <v>3</v>
      </c>
      <c r="CR22" s="47">
        <f t="shared" si="1"/>
        <v>4200</v>
      </c>
      <c r="CS22" s="28"/>
      <c r="CT22" s="28"/>
      <c r="CU22" s="28"/>
      <c r="CV22" s="47"/>
      <c r="CW22" s="47"/>
      <c r="CX22" s="7"/>
      <c r="CY22" s="7"/>
      <c r="CZ22" s="7"/>
    </row>
    <row r="23" spans="1:109" x14ac:dyDescent="0.25">
      <c r="A23" s="59">
        <v>378</v>
      </c>
      <c r="B23" s="47" t="s">
        <v>1360</v>
      </c>
      <c r="C23" s="31" t="s">
        <v>1357</v>
      </c>
      <c r="D23" s="31" t="s">
        <v>1358</v>
      </c>
      <c r="E23" s="47" t="s">
        <v>1</v>
      </c>
      <c r="F23" s="47" t="s">
        <v>991</v>
      </c>
      <c r="G23" s="53" t="s">
        <v>1359</v>
      </c>
      <c r="H23" s="53" t="s">
        <v>1776</v>
      </c>
      <c r="I23" s="53" t="s">
        <v>1777</v>
      </c>
      <c r="J23" s="28">
        <v>2500</v>
      </c>
      <c r="K23" s="28">
        <v>850</v>
      </c>
      <c r="L23" s="28"/>
      <c r="M23" s="28"/>
      <c r="N23" s="28"/>
      <c r="O23" s="28"/>
      <c r="P23" s="28"/>
      <c r="Q23" s="31">
        <v>850</v>
      </c>
      <c r="R23" s="31">
        <v>850</v>
      </c>
      <c r="S23" s="31">
        <v>850</v>
      </c>
      <c r="T23" s="31">
        <v>850</v>
      </c>
      <c r="U23" s="151">
        <v>850</v>
      </c>
      <c r="V23" s="151">
        <v>850</v>
      </c>
      <c r="W23" s="183">
        <v>850</v>
      </c>
      <c r="X23" s="28"/>
      <c r="Y23" s="28">
        <v>500</v>
      </c>
      <c r="Z23" s="7">
        <v>1000</v>
      </c>
      <c r="AA23" s="7">
        <v>1000</v>
      </c>
      <c r="AB23" s="7">
        <v>1000</v>
      </c>
      <c r="AC23" s="7">
        <v>1000</v>
      </c>
      <c r="AD23" s="7">
        <v>1000</v>
      </c>
      <c r="AE23" s="7">
        <v>1000</v>
      </c>
      <c r="AF23" s="7">
        <v>1000</v>
      </c>
      <c r="AG23" s="7">
        <v>1000</v>
      </c>
      <c r="AH23" s="7">
        <v>1000</v>
      </c>
      <c r="AI23" s="7">
        <v>1000</v>
      </c>
      <c r="AJ23" s="7">
        <v>1000</v>
      </c>
      <c r="AK23" s="7">
        <v>1000</v>
      </c>
      <c r="AL23" s="28"/>
      <c r="AM23" s="34"/>
      <c r="AN23" s="31">
        <v>1000</v>
      </c>
      <c r="AO23" s="31">
        <v>1000</v>
      </c>
      <c r="AP23" s="183">
        <v>1000</v>
      </c>
      <c r="AQ23" s="183">
        <v>1000</v>
      </c>
      <c r="AR23" s="183">
        <v>1000</v>
      </c>
      <c r="AS23" s="183">
        <v>1000</v>
      </c>
      <c r="AT23" s="183">
        <v>1000</v>
      </c>
      <c r="AU23" s="183">
        <v>1000</v>
      </c>
      <c r="AV23" s="183">
        <v>1000</v>
      </c>
      <c r="AW23" s="183">
        <v>1000</v>
      </c>
      <c r="AX23" s="183">
        <v>1000</v>
      </c>
      <c r="AY23" s="183">
        <v>1000</v>
      </c>
      <c r="AZ23" s="250"/>
      <c r="BA23" s="270"/>
      <c r="BB23" s="7">
        <v>1200</v>
      </c>
      <c r="BC23" s="7">
        <v>1200</v>
      </c>
      <c r="BD23" s="7">
        <v>1200</v>
      </c>
      <c r="BE23" s="7">
        <v>1200</v>
      </c>
      <c r="BF23" s="7">
        <v>1200</v>
      </c>
      <c r="BG23" s="7">
        <v>1200</v>
      </c>
      <c r="BH23" s="7">
        <v>1200</v>
      </c>
      <c r="BI23" s="7">
        <v>1200</v>
      </c>
      <c r="BJ23" s="7">
        <v>1200</v>
      </c>
      <c r="BK23" s="7">
        <v>1200</v>
      </c>
      <c r="BL23" s="318">
        <v>1200</v>
      </c>
      <c r="BM23" s="7">
        <v>1200</v>
      </c>
      <c r="BN23">
        <v>0</v>
      </c>
      <c r="BO23" s="28"/>
      <c r="BP23" s="28"/>
      <c r="BQ23" s="28"/>
      <c r="BR23" s="406">
        <v>1300</v>
      </c>
      <c r="BS23" t="s">
        <v>2920</v>
      </c>
      <c r="BT23" t="s">
        <v>2920</v>
      </c>
      <c r="BU23" t="s">
        <v>3169</v>
      </c>
      <c r="BV23" t="s">
        <v>3575</v>
      </c>
      <c r="BW23" t="s">
        <v>3575</v>
      </c>
      <c r="BX23" t="s">
        <v>3781</v>
      </c>
      <c r="BY23" t="s">
        <v>3986</v>
      </c>
      <c r="BZ23" t="s">
        <v>4135</v>
      </c>
      <c r="CA23" t="s">
        <v>4135</v>
      </c>
      <c r="CB23" s="275" t="s">
        <v>4494</v>
      </c>
      <c r="CC23" s="275" t="s">
        <v>4751</v>
      </c>
      <c r="CD23" s="275" t="s">
        <v>5027</v>
      </c>
      <c r="CE23" s="541" t="s">
        <v>5468</v>
      </c>
      <c r="CF23" s="520" t="s">
        <v>5468</v>
      </c>
      <c r="CG23" s="520" t="s">
        <v>5468</v>
      </c>
      <c r="CH23" s="520" t="s">
        <v>5745</v>
      </c>
      <c r="CI23" s="541" t="s">
        <v>6198</v>
      </c>
      <c r="CJ23" s="541" t="s">
        <v>6198</v>
      </c>
      <c r="CK23" s="520" t="s">
        <v>6380</v>
      </c>
      <c r="CL23" s="520" t="s">
        <v>6655</v>
      </c>
      <c r="CM23" s="520" t="s">
        <v>6861</v>
      </c>
      <c r="CN23" s="541" t="s">
        <v>6938</v>
      </c>
      <c r="CO23" s="520" t="s">
        <v>7288</v>
      </c>
      <c r="CP23" s="520" t="s">
        <v>7452</v>
      </c>
      <c r="CQ23" s="275">
        <f t="shared" si="0"/>
        <v>0</v>
      </c>
      <c r="CR23" s="47">
        <f t="shared" si="1"/>
        <v>0</v>
      </c>
      <c r="CS23" s="28"/>
      <c r="CT23" s="28"/>
      <c r="CU23" s="28"/>
      <c r="CV23" s="47" t="s">
        <v>7851</v>
      </c>
      <c r="CW23" s="31" t="s">
        <v>7851</v>
      </c>
      <c r="CX23" s="24" t="s">
        <v>8085</v>
      </c>
      <c r="CY23" s="7" t="s">
        <v>8263</v>
      </c>
      <c r="CZ23" s="7" t="s">
        <v>8263</v>
      </c>
    </row>
    <row r="24" spans="1:109" x14ac:dyDescent="0.25">
      <c r="A24" s="59">
        <v>509</v>
      </c>
      <c r="B24" s="47" t="s">
        <v>1975</v>
      </c>
      <c r="C24" s="149" t="s">
        <v>1974</v>
      </c>
      <c r="D24" t="s">
        <v>544</v>
      </c>
      <c r="E24" s="47" t="s">
        <v>110</v>
      </c>
      <c r="F24" s="47" t="s">
        <v>1650</v>
      </c>
      <c r="G24" s="53" t="s">
        <v>1979</v>
      </c>
      <c r="H24" s="53" t="s">
        <v>1980</v>
      </c>
      <c r="I24" s="53"/>
      <c r="J24" s="47"/>
      <c r="K24" s="47"/>
      <c r="X24" s="28"/>
      <c r="Y24" s="28"/>
      <c r="AL24" s="28">
        <v>1500</v>
      </c>
      <c r="AM24" s="34"/>
      <c r="AN24" s="113"/>
      <c r="AO24" s="113"/>
      <c r="AP24" s="22"/>
      <c r="AQ24" s="22"/>
      <c r="AR24" s="22"/>
      <c r="AS24" s="22"/>
      <c r="AT24">
        <v>1200</v>
      </c>
      <c r="AU24">
        <v>1200</v>
      </c>
      <c r="AV24">
        <v>1200</v>
      </c>
      <c r="AW24">
        <v>1200</v>
      </c>
      <c r="AX24">
        <v>1200</v>
      </c>
      <c r="AY24">
        <v>1200</v>
      </c>
      <c r="AZ24" s="250"/>
      <c r="BA24" s="270"/>
      <c r="BB24">
        <v>1200</v>
      </c>
      <c r="BD24">
        <v>1200</v>
      </c>
      <c r="BE24">
        <v>1200</v>
      </c>
      <c r="BF24">
        <v>1200</v>
      </c>
      <c r="BG24">
        <v>1200</v>
      </c>
      <c r="BH24">
        <v>1200</v>
      </c>
      <c r="BI24">
        <v>1200</v>
      </c>
      <c r="BJ24" t="s">
        <v>3409</v>
      </c>
      <c r="BK24" s="275" t="s">
        <v>3409</v>
      </c>
      <c r="BL24" s="275" t="s">
        <v>3409</v>
      </c>
      <c r="BM24" t="s">
        <v>3737</v>
      </c>
      <c r="BO24" s="28"/>
      <c r="BP24" s="28"/>
      <c r="BQ24" s="28"/>
      <c r="BR24" s="406">
        <v>1200</v>
      </c>
      <c r="BS24" t="s">
        <v>3875</v>
      </c>
      <c r="BT24" t="s">
        <v>4054</v>
      </c>
      <c r="BU24" s="243">
        <v>0</v>
      </c>
      <c r="BV24" s="243">
        <v>0</v>
      </c>
      <c r="BW24" s="243">
        <v>0</v>
      </c>
      <c r="BX24" s="243">
        <v>500</v>
      </c>
      <c r="BY24" s="243">
        <v>500</v>
      </c>
      <c r="BZ24" s="243">
        <v>500</v>
      </c>
      <c r="CA24" s="243">
        <v>500</v>
      </c>
      <c r="CB24" s="440" t="s">
        <v>4323</v>
      </c>
      <c r="CC24" s="440" t="s">
        <v>4672</v>
      </c>
      <c r="CD24" s="440" t="s">
        <v>4842</v>
      </c>
      <c r="CE24" s="541" t="s">
        <v>5634</v>
      </c>
      <c r="CF24" s="520" t="s">
        <v>5634</v>
      </c>
      <c r="CG24" s="520" t="s">
        <v>6013</v>
      </c>
      <c r="CH24" s="520" t="s">
        <v>6013</v>
      </c>
      <c r="CI24" s="541" t="s">
        <v>6673</v>
      </c>
      <c r="CJ24" s="541" t="s">
        <v>6673</v>
      </c>
      <c r="CK24" s="520" t="s">
        <v>6922</v>
      </c>
      <c r="CL24" s="520" t="s">
        <v>6962</v>
      </c>
      <c r="CM24" s="520" t="s">
        <v>7291</v>
      </c>
      <c r="CN24" s="541" t="s">
        <v>7559</v>
      </c>
      <c r="CO24" s="520"/>
      <c r="CP24" s="520"/>
      <c r="CQ24" s="275">
        <f t="shared" si="0"/>
        <v>2</v>
      </c>
      <c r="CR24" s="47">
        <f t="shared" si="1"/>
        <v>2400</v>
      </c>
      <c r="CS24" s="28"/>
      <c r="CT24" s="28"/>
      <c r="CU24" s="28"/>
      <c r="CV24" s="47"/>
      <c r="CW24" s="47"/>
      <c r="CX24" s="7"/>
      <c r="CY24" s="7"/>
      <c r="CZ24" s="7"/>
    </row>
    <row r="25" spans="1:109" x14ac:dyDescent="0.25">
      <c r="A25" s="37">
        <v>535</v>
      </c>
      <c r="B25" s="31" t="s">
        <v>2082</v>
      </c>
      <c r="C25" s="31" t="s">
        <v>2081</v>
      </c>
      <c r="D25" s="31" t="s">
        <v>666</v>
      </c>
      <c r="E25" s="47" t="s">
        <v>107</v>
      </c>
      <c r="F25" s="47" t="s">
        <v>2002</v>
      </c>
      <c r="G25" s="41" t="s">
        <v>2083</v>
      </c>
      <c r="H25" t="s">
        <v>2084</v>
      </c>
      <c r="I25" t="s">
        <v>2085</v>
      </c>
      <c r="J25" s="47"/>
      <c r="K25" s="47"/>
      <c r="X25" s="28"/>
      <c r="Y25" s="28"/>
      <c r="AL25" s="28">
        <v>4000</v>
      </c>
      <c r="AM25" s="34"/>
      <c r="AN25" s="31"/>
      <c r="AO25" s="31"/>
      <c r="AZ25" s="28">
        <v>4000</v>
      </c>
      <c r="BA25" s="34">
        <v>1200</v>
      </c>
      <c r="BB25" s="22"/>
      <c r="BC25">
        <v>1200</v>
      </c>
      <c r="BD25">
        <v>1200</v>
      </c>
      <c r="BF25">
        <v>1200</v>
      </c>
      <c r="BG25">
        <v>1200</v>
      </c>
      <c r="BH25">
        <v>1200</v>
      </c>
      <c r="BI25">
        <v>1200</v>
      </c>
      <c r="BJ25">
        <v>1200</v>
      </c>
      <c r="BK25">
        <v>1200</v>
      </c>
      <c r="BL25">
        <v>1200</v>
      </c>
      <c r="BM25">
        <v>1200</v>
      </c>
      <c r="BO25" s="28"/>
      <c r="BP25" s="28" t="s">
        <v>4484</v>
      </c>
      <c r="BQ25" s="28"/>
      <c r="BR25" s="406">
        <v>1400</v>
      </c>
      <c r="BS25" t="s">
        <v>2566</v>
      </c>
      <c r="BT25" t="s">
        <v>2801</v>
      </c>
      <c r="BU25" t="s">
        <v>3168</v>
      </c>
      <c r="BV25" t="s">
        <v>3168</v>
      </c>
      <c r="BW25" t="s">
        <v>3168</v>
      </c>
      <c r="BX25" t="s">
        <v>3532</v>
      </c>
      <c r="BY25" t="s">
        <v>3722</v>
      </c>
      <c r="BZ25" t="s">
        <v>3974</v>
      </c>
      <c r="CA25" t="s">
        <v>4160</v>
      </c>
      <c r="CB25" s="275" t="s">
        <v>4484</v>
      </c>
      <c r="CC25" s="275" t="s">
        <v>4587</v>
      </c>
      <c r="CD25" s="275" t="s">
        <v>4587</v>
      </c>
      <c r="CE25" s="541" t="s">
        <v>5668</v>
      </c>
      <c r="CF25" s="520" t="s">
        <v>5890</v>
      </c>
      <c r="CG25" s="520" t="s">
        <v>5890</v>
      </c>
      <c r="CH25" s="520" t="s">
        <v>5890</v>
      </c>
      <c r="CI25" s="541" t="s">
        <v>6193</v>
      </c>
      <c r="CJ25" s="541" t="s">
        <v>6193</v>
      </c>
      <c r="CK25" s="520" t="s">
        <v>6321</v>
      </c>
      <c r="CL25" s="520" t="s">
        <v>6568</v>
      </c>
      <c r="CM25" s="520" t="s">
        <v>6839</v>
      </c>
      <c r="CN25" s="541" t="s">
        <v>6959</v>
      </c>
      <c r="CO25" s="520" t="s">
        <v>7182</v>
      </c>
      <c r="CP25" s="520" t="s">
        <v>7440</v>
      </c>
      <c r="CQ25" s="275">
        <f t="shared" si="0"/>
        <v>0</v>
      </c>
      <c r="CR25" s="47">
        <f t="shared" si="1"/>
        <v>0</v>
      </c>
      <c r="CS25" s="28"/>
      <c r="CT25" s="28" t="s">
        <v>7440</v>
      </c>
      <c r="CU25" s="28"/>
      <c r="CV25" s="47" t="s">
        <v>7951</v>
      </c>
      <c r="CW25" s="47" t="s">
        <v>7951</v>
      </c>
      <c r="CX25" s="7"/>
      <c r="CY25" s="7"/>
      <c r="CZ25" s="7"/>
      <c r="DA25" s="7"/>
      <c r="DB25" t="s">
        <v>7441</v>
      </c>
    </row>
    <row r="26" spans="1:109" x14ac:dyDescent="0.25">
      <c r="A26" s="37">
        <v>568</v>
      </c>
      <c r="B26" s="31" t="s">
        <v>2237</v>
      </c>
      <c r="C26" s="31" t="s">
        <v>2235</v>
      </c>
      <c r="D26" s="31" t="s">
        <v>2236</v>
      </c>
      <c r="E26" s="31" t="s">
        <v>107</v>
      </c>
      <c r="F26" s="31" t="s">
        <v>2002</v>
      </c>
      <c r="G26" s="31" t="s">
        <v>2238</v>
      </c>
      <c r="H26" s="31" t="s">
        <v>2239</v>
      </c>
      <c r="I26" s="31" t="s">
        <v>2240</v>
      </c>
      <c r="J26" s="47"/>
      <c r="K26" s="47"/>
      <c r="X26" s="28"/>
      <c r="Y26" s="28"/>
      <c r="AL26" s="28"/>
      <c r="AM26" s="34"/>
      <c r="AN26" s="31"/>
      <c r="AO26" s="31"/>
      <c r="AZ26" s="28">
        <v>3000</v>
      </c>
      <c r="BA26" s="34">
        <v>1200</v>
      </c>
      <c r="BB26" s="22"/>
      <c r="BC26" s="22"/>
      <c r="BD26" s="22"/>
      <c r="BE26">
        <v>1200</v>
      </c>
      <c r="BF26">
        <v>1200</v>
      </c>
      <c r="BG26">
        <v>1200</v>
      </c>
      <c r="BH26">
        <v>1200</v>
      </c>
      <c r="BI26">
        <v>1200</v>
      </c>
      <c r="BJ26">
        <v>1200</v>
      </c>
      <c r="BK26">
        <v>1200</v>
      </c>
      <c r="BL26" s="318">
        <v>1200</v>
      </c>
      <c r="BM26">
        <v>1200</v>
      </c>
      <c r="BN26">
        <v>0</v>
      </c>
      <c r="BO26" s="28"/>
      <c r="BP26" s="28" t="s">
        <v>4585</v>
      </c>
      <c r="BQ26" s="28"/>
      <c r="BR26" s="406">
        <v>1300</v>
      </c>
      <c r="BS26" t="s">
        <v>2514</v>
      </c>
      <c r="BT26" t="s">
        <v>2808</v>
      </c>
      <c r="BU26" t="s">
        <v>3070</v>
      </c>
      <c r="BV26" t="s">
        <v>3126</v>
      </c>
      <c r="BW26" t="s">
        <v>3277</v>
      </c>
      <c r="BX26" t="s">
        <v>3480</v>
      </c>
      <c r="BY26" t="s">
        <v>3652</v>
      </c>
      <c r="BZ26" t="s">
        <v>3842</v>
      </c>
      <c r="CA26" t="s">
        <v>4111</v>
      </c>
      <c r="CB26" s="275" t="s">
        <v>4299</v>
      </c>
      <c r="CC26" s="275" t="s">
        <v>4585</v>
      </c>
      <c r="CD26" s="275" t="s">
        <v>4797</v>
      </c>
      <c r="CE26" s="541" t="s">
        <v>5309</v>
      </c>
      <c r="CF26" s="520" t="s">
        <v>5400</v>
      </c>
      <c r="CG26" s="520" t="s">
        <v>5782</v>
      </c>
      <c r="CH26" s="520" t="s">
        <v>5782</v>
      </c>
      <c r="CI26" s="541" t="s">
        <v>5887</v>
      </c>
      <c r="CJ26" s="541" t="s">
        <v>6061</v>
      </c>
      <c r="CK26" s="520" t="s">
        <v>6252</v>
      </c>
      <c r="CL26" s="520" t="s">
        <v>6548</v>
      </c>
      <c r="CM26" s="520" t="s">
        <v>6879</v>
      </c>
      <c r="CN26" s="541" t="s">
        <v>6878</v>
      </c>
      <c r="CO26" s="520" t="s">
        <v>7172</v>
      </c>
      <c r="CP26" s="520" t="s">
        <v>7367</v>
      </c>
      <c r="CQ26" s="275">
        <f t="shared" si="0"/>
        <v>0</v>
      </c>
      <c r="CR26" s="47">
        <f t="shared" si="1"/>
        <v>0</v>
      </c>
      <c r="CS26" s="28"/>
      <c r="CT26" s="28" t="s">
        <v>7367</v>
      </c>
      <c r="CU26" s="28"/>
      <c r="CV26" s="47" t="s">
        <v>7706</v>
      </c>
      <c r="CW26" s="47">
        <v>850</v>
      </c>
      <c r="CX26" s="7" t="s">
        <v>8366</v>
      </c>
      <c r="CY26" s="7"/>
      <c r="CZ26" s="7"/>
    </row>
    <row r="27" spans="1:109" x14ac:dyDescent="0.25">
      <c r="A27" s="37">
        <v>599</v>
      </c>
      <c r="B27" s="31" t="s">
        <v>2455</v>
      </c>
      <c r="C27" s="31" t="s">
        <v>2454</v>
      </c>
      <c r="D27" s="31" t="s">
        <v>1572</v>
      </c>
      <c r="E27" s="31" t="s">
        <v>331</v>
      </c>
      <c r="F27" s="31" t="s">
        <v>2379</v>
      </c>
      <c r="G27" s="41" t="s">
        <v>2456</v>
      </c>
      <c r="H27" s="275" t="s">
        <v>2457</v>
      </c>
      <c r="I27" s="275" t="s">
        <v>1664</v>
      </c>
      <c r="J27" s="31"/>
      <c r="K27" s="31"/>
      <c r="X27" s="28"/>
      <c r="Y27" s="28"/>
      <c r="AL27" s="28"/>
      <c r="AM27" s="34"/>
      <c r="AN27" s="31"/>
      <c r="AO27" s="31"/>
      <c r="AZ27" s="28"/>
      <c r="BA27" s="34"/>
      <c r="BO27" s="28" t="s">
        <v>2458</v>
      </c>
      <c r="BP27" s="28" t="s">
        <v>2848</v>
      </c>
      <c r="BQ27" s="28"/>
      <c r="BR27" s="406">
        <v>1000</v>
      </c>
      <c r="BS27" t="s">
        <v>2848</v>
      </c>
      <c r="BT27" t="s">
        <v>2848</v>
      </c>
      <c r="BU27" t="s">
        <v>3174</v>
      </c>
      <c r="BV27" t="s">
        <v>3174</v>
      </c>
      <c r="BW27" t="s">
        <v>3174</v>
      </c>
      <c r="BX27" t="s">
        <v>3557</v>
      </c>
      <c r="BY27" t="s">
        <v>3695</v>
      </c>
      <c r="BZ27" t="s">
        <v>3831</v>
      </c>
      <c r="CA27" t="s">
        <v>4133</v>
      </c>
      <c r="CB27" s="275" t="s">
        <v>4266</v>
      </c>
      <c r="CC27" s="275" t="s">
        <v>5408</v>
      </c>
      <c r="CD27" s="275" t="s">
        <v>5410</v>
      </c>
      <c r="CE27" s="541" t="s">
        <v>5410</v>
      </c>
      <c r="CF27" s="520" t="s">
        <v>5435</v>
      </c>
      <c r="CG27" s="520" t="s">
        <v>5775</v>
      </c>
      <c r="CH27" s="520" t="s">
        <v>5775</v>
      </c>
      <c r="CI27" s="541" t="s">
        <v>5775</v>
      </c>
      <c r="CJ27" s="541" t="s">
        <v>6140</v>
      </c>
      <c r="CK27" s="520" t="s">
        <v>6616</v>
      </c>
      <c r="CL27" s="520" t="s">
        <v>6616</v>
      </c>
      <c r="CM27" s="520" t="s">
        <v>6756</v>
      </c>
      <c r="CN27" s="541" t="s">
        <v>7176</v>
      </c>
      <c r="CO27" s="520" t="s">
        <v>7176</v>
      </c>
      <c r="CP27" s="520" t="s">
        <v>7449</v>
      </c>
      <c r="CQ27" s="275">
        <f t="shared" si="0"/>
        <v>0</v>
      </c>
      <c r="CR27" s="47">
        <f t="shared" si="1"/>
        <v>0</v>
      </c>
      <c r="CS27" s="28"/>
      <c r="CT27" s="28" t="s">
        <v>7449</v>
      </c>
      <c r="CU27" s="28"/>
      <c r="CV27" s="47" t="s">
        <v>7923</v>
      </c>
      <c r="CW27" s="31" t="s">
        <v>7924</v>
      </c>
      <c r="CX27" s="356" t="s">
        <v>8234</v>
      </c>
      <c r="CY27" s="356" t="s">
        <v>8234</v>
      </c>
      <c r="CZ27" s="103"/>
    </row>
    <row r="28" spans="1:109" x14ac:dyDescent="0.25">
      <c r="A28" s="37">
        <v>629</v>
      </c>
      <c r="B28" s="31" t="s">
        <v>2649</v>
      </c>
      <c r="C28" s="47" t="s">
        <v>2647</v>
      </c>
      <c r="D28" s="47" t="s">
        <v>2648</v>
      </c>
      <c r="E28" s="182" t="s">
        <v>331</v>
      </c>
      <c r="F28" s="31" t="s">
        <v>2379</v>
      </c>
      <c r="G28" s="41" t="s">
        <v>2651</v>
      </c>
      <c r="H28" s="275" t="s">
        <v>2650</v>
      </c>
      <c r="I28" s="31"/>
      <c r="J28" s="31"/>
      <c r="K28" s="31"/>
      <c r="X28" s="28"/>
      <c r="Y28" s="28"/>
      <c r="AL28" s="28"/>
      <c r="AM28" s="34"/>
      <c r="AN28" s="31"/>
      <c r="AO28" s="31"/>
      <c r="AZ28" s="28"/>
      <c r="BA28" s="34"/>
      <c r="BO28" s="28"/>
      <c r="BP28" s="28"/>
      <c r="BQ28" s="28"/>
      <c r="BR28" s="406">
        <v>1400</v>
      </c>
      <c r="BS28" t="s">
        <v>2652</v>
      </c>
      <c r="BT28">
        <v>0</v>
      </c>
      <c r="BU28">
        <v>0</v>
      </c>
      <c r="BV28">
        <v>0</v>
      </c>
      <c r="BW28" t="s">
        <v>3416</v>
      </c>
      <c r="BX28" t="s">
        <v>4109</v>
      </c>
      <c r="BY28" t="s">
        <v>4109</v>
      </c>
      <c r="BZ28" t="s">
        <v>4336</v>
      </c>
      <c r="CA28" t="s">
        <v>4336</v>
      </c>
      <c r="CB28" s="7" t="s">
        <v>4580</v>
      </c>
      <c r="CC28" s="7" t="s">
        <v>4580</v>
      </c>
      <c r="CD28" s="7" t="s">
        <v>4838</v>
      </c>
      <c r="CE28" s="541" t="s">
        <v>5241</v>
      </c>
      <c r="CF28" s="520" t="s">
        <v>5493</v>
      </c>
      <c r="CG28" s="520" t="s">
        <v>5968</v>
      </c>
      <c r="CH28" s="520" t="s">
        <v>6114</v>
      </c>
      <c r="CI28" s="541" t="s">
        <v>6114</v>
      </c>
      <c r="CJ28" s="541" t="s">
        <v>6339</v>
      </c>
      <c r="CK28" s="520" t="s">
        <v>6339</v>
      </c>
      <c r="CL28" s="520" t="s">
        <v>6593</v>
      </c>
      <c r="CM28" s="520" t="s">
        <v>6788</v>
      </c>
      <c r="CN28" s="541" t="s">
        <v>7027</v>
      </c>
      <c r="CO28" s="520" t="s">
        <v>7286</v>
      </c>
      <c r="CP28" s="520" t="s">
        <v>7550</v>
      </c>
      <c r="CQ28" s="275">
        <f t="shared" si="0"/>
        <v>0</v>
      </c>
      <c r="CR28" s="47">
        <f t="shared" si="1"/>
        <v>0</v>
      </c>
      <c r="CS28" s="28"/>
      <c r="CT28" s="28" t="s">
        <v>7857</v>
      </c>
      <c r="CU28" s="28"/>
      <c r="CV28" s="47" t="s">
        <v>7857</v>
      </c>
      <c r="CW28" s="47" t="s">
        <v>7968</v>
      </c>
      <c r="CX28" s="356" t="s">
        <v>8425</v>
      </c>
      <c r="CY28" s="7"/>
      <c r="CZ28" s="7"/>
    </row>
    <row r="29" spans="1:109" x14ac:dyDescent="0.25">
      <c r="A29" s="37">
        <v>668</v>
      </c>
      <c r="B29" s="31" t="s">
        <v>4787</v>
      </c>
      <c r="C29" s="47" t="s">
        <v>4786</v>
      </c>
      <c r="D29" s="47" t="s">
        <v>4780</v>
      </c>
      <c r="E29" s="182" t="s">
        <v>320</v>
      </c>
      <c r="F29" s="31" t="s">
        <v>4509</v>
      </c>
      <c r="G29" s="31" t="s">
        <v>4791</v>
      </c>
      <c r="H29" s="275" t="s">
        <v>4789</v>
      </c>
      <c r="I29" s="275" t="s">
        <v>4790</v>
      </c>
      <c r="J29" s="31"/>
      <c r="K29" s="31"/>
      <c r="X29" s="28"/>
      <c r="Y29" s="28"/>
      <c r="AL29" s="28"/>
      <c r="AM29" s="34"/>
      <c r="AN29" s="31"/>
      <c r="AO29" s="31"/>
      <c r="AZ29" s="28"/>
      <c r="BA29" s="34"/>
      <c r="BO29" s="28"/>
      <c r="BP29" s="28"/>
      <c r="BQ29" s="28"/>
      <c r="BR29" s="406"/>
      <c r="CE29" s="541" t="s">
        <v>4793</v>
      </c>
      <c r="CF29" s="520" t="s">
        <v>5524</v>
      </c>
      <c r="CG29" s="520" t="s">
        <v>5524</v>
      </c>
      <c r="CH29" s="520" t="s">
        <v>6024</v>
      </c>
      <c r="CI29" s="541" t="s">
        <v>6024</v>
      </c>
      <c r="CJ29" s="541" t="s">
        <v>6303</v>
      </c>
      <c r="CK29" s="520" t="s">
        <v>6303</v>
      </c>
      <c r="CL29" s="520" t="s">
        <v>6846</v>
      </c>
      <c r="CM29" s="520" t="s">
        <v>6846</v>
      </c>
      <c r="CN29" s="541" t="s">
        <v>6979</v>
      </c>
      <c r="CO29" s="520" t="s">
        <v>7552</v>
      </c>
      <c r="CP29" s="520" t="s">
        <v>7552</v>
      </c>
      <c r="CQ29" s="275">
        <f t="shared" si="0"/>
        <v>0</v>
      </c>
      <c r="CR29" s="47">
        <f t="shared" si="1"/>
        <v>0</v>
      </c>
      <c r="CS29" s="28" t="s">
        <v>4792</v>
      </c>
      <c r="CT29" s="28" t="s">
        <v>4793</v>
      </c>
      <c r="CU29" s="28"/>
      <c r="CV29" s="47"/>
      <c r="CW29" s="47"/>
      <c r="CX29" s="7"/>
      <c r="CY29" s="7"/>
      <c r="CZ29" s="7"/>
    </row>
    <row r="30" spans="1:109" x14ac:dyDescent="0.25">
      <c r="A30" s="37">
        <v>698</v>
      </c>
      <c r="B30" s="31" t="s">
        <v>5224</v>
      </c>
      <c r="C30" s="47" t="s">
        <v>5223</v>
      </c>
      <c r="D30" s="47" t="s">
        <v>151</v>
      </c>
      <c r="E30" s="182" t="s">
        <v>320</v>
      </c>
      <c r="F30" s="31" t="s">
        <v>4509</v>
      </c>
      <c r="G30" s="41" t="s">
        <v>6688</v>
      </c>
      <c r="H30" s="275" t="s">
        <v>6689</v>
      </c>
      <c r="I30" s="31"/>
      <c r="J30" s="31"/>
      <c r="K30" s="31"/>
      <c r="X30" s="28"/>
      <c r="Y30" s="28"/>
      <c r="AL30" s="28"/>
      <c r="AM30" s="34"/>
      <c r="AN30" s="31"/>
      <c r="AO30" s="31"/>
      <c r="AZ30" s="28"/>
      <c r="BA30" s="34"/>
      <c r="BO30" s="28"/>
      <c r="BP30" s="28"/>
      <c r="BQ30" s="28"/>
      <c r="BR30" s="406"/>
      <c r="CE30" s="520" t="s">
        <v>5226</v>
      </c>
      <c r="CF30" s="520" t="s">
        <v>5518</v>
      </c>
      <c r="CG30" s="520" t="s">
        <v>5518</v>
      </c>
      <c r="CH30" s="520" t="s">
        <v>5518</v>
      </c>
      <c r="CI30" s="541" t="s">
        <v>6322</v>
      </c>
      <c r="CJ30" s="541" t="s">
        <v>6322</v>
      </c>
      <c r="CK30" s="520" t="s">
        <v>6845</v>
      </c>
      <c r="CL30" s="520" t="s">
        <v>6845</v>
      </c>
      <c r="CM30" s="520" t="s">
        <v>7423</v>
      </c>
      <c r="CN30" s="541" t="s">
        <v>7423</v>
      </c>
      <c r="CO30" s="520"/>
      <c r="CP30" s="520"/>
      <c r="CQ30" s="275">
        <f t="shared" si="0"/>
        <v>2</v>
      </c>
      <c r="CR30" s="47">
        <f t="shared" si="1"/>
        <v>0</v>
      </c>
      <c r="CS30" s="28" t="s">
        <v>5225</v>
      </c>
      <c r="CT30" s="28" t="s">
        <v>5519</v>
      </c>
      <c r="CU30" s="28"/>
      <c r="CV30" s="47"/>
      <c r="CW30" s="47"/>
      <c r="CX30" s="7"/>
      <c r="CY30" s="7"/>
      <c r="CZ30" s="7"/>
    </row>
    <row r="31" spans="1:109" x14ac:dyDescent="0.25">
      <c r="A31" s="138">
        <v>736</v>
      </c>
      <c r="B31" s="47" t="s">
        <v>6475</v>
      </c>
      <c r="C31" s="47" t="s">
        <v>6473</v>
      </c>
      <c r="D31" s="47" t="s">
        <v>6474</v>
      </c>
      <c r="E31" s="7" t="s">
        <v>320</v>
      </c>
      <c r="F31" s="7" t="s">
        <v>4509</v>
      </c>
      <c r="G31" s="151" t="s">
        <v>6476</v>
      </c>
      <c r="H31" s="275" t="s">
        <v>6477</v>
      </c>
      <c r="I31" s="275" t="s">
        <v>6478</v>
      </c>
      <c r="CJ31" s="535"/>
      <c r="CK31" s="520"/>
      <c r="CL31" s="520" t="s">
        <v>6484</v>
      </c>
      <c r="CM31" s="520" t="s">
        <v>6833</v>
      </c>
      <c r="CN31" s="541" t="s">
        <v>7166</v>
      </c>
      <c r="CO31" s="520" t="s">
        <v>7166</v>
      </c>
      <c r="CP31" s="520" t="s">
        <v>8059</v>
      </c>
      <c r="CQ31" s="275">
        <f t="shared" si="0"/>
        <v>7</v>
      </c>
      <c r="CR31" s="47">
        <f>+BR31*(COUNTBLANK(BS31:CP31))</f>
        <v>0</v>
      </c>
      <c r="CS31" s="28" t="s">
        <v>6479</v>
      </c>
      <c r="CT31" s="28" t="s">
        <v>8059</v>
      </c>
      <c r="CU31" s="28"/>
      <c r="CV31" s="31"/>
      <c r="CW31" s="31"/>
      <c r="CX31" s="24"/>
      <c r="CY31" s="24"/>
      <c r="CZ31" s="24"/>
    </row>
    <row r="32" spans="1:109" s="275" customFormat="1" x14ac:dyDescent="0.25">
      <c r="A32" s="138">
        <v>756</v>
      </c>
      <c r="B32" s="31" t="s">
        <v>7585</v>
      </c>
      <c r="C32" s="47" t="s">
        <v>7584</v>
      </c>
      <c r="D32" s="47" t="s">
        <v>597</v>
      </c>
      <c r="E32" s="182" t="s">
        <v>382</v>
      </c>
      <c r="F32" s="31" t="s">
        <v>7335</v>
      </c>
      <c r="G32" s="31" t="s">
        <v>7586</v>
      </c>
      <c r="H32" s="275" t="s">
        <v>7587</v>
      </c>
      <c r="I32" s="275" t="s">
        <v>2301</v>
      </c>
      <c r="J32" s="31"/>
      <c r="K32" s="31"/>
      <c r="X32" s="103"/>
      <c r="Y32" s="103"/>
      <c r="AL32" s="28"/>
      <c r="AM32" s="34"/>
      <c r="AN32" s="31"/>
      <c r="AO32" s="31"/>
      <c r="AZ32" s="28"/>
      <c r="BA32" s="34"/>
      <c r="BO32" s="103"/>
      <c r="BP32" s="103"/>
      <c r="BQ32" s="103"/>
      <c r="BR32" s="421"/>
      <c r="BZ32" s="275" t="s">
        <v>990</v>
      </c>
      <c r="CE32" s="535"/>
      <c r="CF32" s="535"/>
      <c r="CG32" s="535"/>
      <c r="CH32" s="535"/>
      <c r="CI32" s="535"/>
      <c r="CJ32" s="535"/>
      <c r="CK32" s="520"/>
      <c r="CL32" s="520"/>
      <c r="CM32" s="520"/>
      <c r="CN32" s="541"/>
      <c r="CO32" s="520"/>
      <c r="CP32" s="520"/>
      <c r="CR32" s="47"/>
      <c r="CS32" s="28" t="s">
        <v>7588</v>
      </c>
      <c r="CT32" s="28"/>
      <c r="CU32" s="28"/>
      <c r="CV32" s="47" t="s">
        <v>7938</v>
      </c>
      <c r="CW32" s="47" t="s">
        <v>7938</v>
      </c>
      <c r="CX32" s="7"/>
      <c r="CY32" s="7"/>
      <c r="CZ32" s="7"/>
    </row>
    <row r="33" spans="1:104" s="275" customFormat="1" x14ac:dyDescent="0.25">
      <c r="A33" s="31"/>
      <c r="B33" s="463"/>
      <c r="C33" s="3"/>
      <c r="D33" s="3"/>
      <c r="E33" s="31"/>
      <c r="F33" s="31"/>
      <c r="G33" s="31"/>
      <c r="H33" s="31"/>
      <c r="I33" s="31"/>
      <c r="J33" s="31"/>
      <c r="K33" s="31"/>
      <c r="X33" s="103"/>
      <c r="Y33" s="103"/>
      <c r="AL33" s="28"/>
      <c r="AM33" s="34"/>
      <c r="AN33" s="31"/>
      <c r="AO33" s="31"/>
      <c r="AZ33" s="28"/>
      <c r="BA33" s="34"/>
      <c r="BO33" s="103"/>
      <c r="BP33" s="103"/>
      <c r="BQ33" s="103"/>
      <c r="BR33" s="421"/>
      <c r="CE33" s="535"/>
      <c r="CF33" s="535"/>
      <c r="CG33" s="535"/>
      <c r="CH33" s="535"/>
      <c r="CI33" s="535"/>
      <c r="CJ33" s="535"/>
      <c r="CK33" s="520"/>
      <c r="CL33" s="520"/>
      <c r="CM33" s="520"/>
      <c r="CN33" s="541"/>
      <c r="CO33" s="520"/>
      <c r="CP33" s="520"/>
      <c r="CR33" s="47"/>
      <c r="CS33" s="7"/>
      <c r="CT33" s="7"/>
      <c r="CU33" s="7"/>
      <c r="CV33" s="7"/>
      <c r="CW33" s="7"/>
      <c r="CX33" s="7"/>
      <c r="CY33" s="7"/>
      <c r="CZ33" s="7"/>
    </row>
    <row r="34" spans="1:104" s="275" customFormat="1" x14ac:dyDescent="0.25">
      <c r="A34" s="31"/>
      <c r="B34" s="31"/>
      <c r="C34" s="3"/>
      <c r="D34" s="3"/>
      <c r="E34" s="31"/>
      <c r="F34" s="31"/>
      <c r="G34" s="31"/>
      <c r="H34" s="31"/>
      <c r="I34" s="31"/>
      <c r="J34" s="31"/>
      <c r="K34" s="31"/>
      <c r="X34" s="103"/>
      <c r="Y34" s="103"/>
      <c r="AL34" s="28"/>
      <c r="AM34" s="34"/>
      <c r="AN34" s="31"/>
      <c r="AO34" s="31"/>
      <c r="AZ34" s="28"/>
      <c r="BA34" s="34"/>
      <c r="BO34" s="103"/>
      <c r="BP34" s="103"/>
      <c r="BQ34" s="103"/>
      <c r="BR34" s="421"/>
      <c r="CE34" s="535"/>
      <c r="CF34" s="535"/>
      <c r="CG34" s="535"/>
      <c r="CH34" s="535"/>
      <c r="CI34" s="535"/>
      <c r="CJ34" s="535"/>
      <c r="CK34" s="520"/>
      <c r="CL34" s="520"/>
      <c r="CM34" s="520"/>
      <c r="CN34" s="541"/>
      <c r="CO34" s="520"/>
      <c r="CP34" s="520"/>
      <c r="CR34" s="47"/>
      <c r="CS34" s="7"/>
      <c r="CT34" s="47"/>
      <c r="CU34" s="7"/>
      <c r="CV34" s="7"/>
      <c r="CW34" s="7"/>
      <c r="CX34" s="7"/>
      <c r="CY34" s="7"/>
      <c r="CZ34" s="7"/>
    </row>
    <row r="35" spans="1:104" s="275" customFormat="1" x14ac:dyDescent="0.25">
      <c r="A35" s="31"/>
      <c r="B35" s="31"/>
      <c r="C35" s="3"/>
      <c r="D35" s="3"/>
      <c r="E35" s="31"/>
      <c r="F35" s="31"/>
      <c r="G35" s="31"/>
      <c r="H35" s="31"/>
      <c r="I35" s="31"/>
      <c r="J35" s="31"/>
      <c r="K35" s="31"/>
      <c r="X35" s="103"/>
      <c r="Y35" s="103"/>
      <c r="AL35" s="28"/>
      <c r="AM35" s="34"/>
      <c r="AN35" s="31"/>
      <c r="AO35" s="31"/>
      <c r="AZ35" s="28"/>
      <c r="BA35" s="34"/>
      <c r="BO35" s="103"/>
      <c r="BP35" s="103"/>
      <c r="BQ35" s="103"/>
      <c r="BR35" s="421"/>
      <c r="CE35" s="535"/>
      <c r="CF35" s="535"/>
      <c r="CG35" s="535"/>
      <c r="CH35" s="535"/>
      <c r="CI35" s="535"/>
      <c r="CJ35" s="535"/>
      <c r="CK35" s="520"/>
      <c r="CL35" s="520"/>
      <c r="CM35" s="520"/>
      <c r="CN35" s="541"/>
      <c r="CO35" s="520"/>
      <c r="CP35" s="520"/>
      <c r="CR35" s="47"/>
      <c r="CS35" s="7"/>
      <c r="CT35" s="7"/>
      <c r="CU35" s="7"/>
      <c r="CV35" s="7"/>
      <c r="CW35" s="7"/>
      <c r="CX35" s="7"/>
      <c r="CY35" s="7"/>
      <c r="CZ35" s="7"/>
    </row>
    <row r="36" spans="1:104" x14ac:dyDescent="0.25">
      <c r="A36" s="64" t="s">
        <v>4196</v>
      </c>
      <c r="B36" s="47"/>
      <c r="C36" s="47"/>
      <c r="D36" s="47"/>
      <c r="E36" s="47"/>
      <c r="F36" s="47"/>
      <c r="G36" s="53"/>
      <c r="H36" s="53"/>
      <c r="I36" s="53"/>
      <c r="J36" s="47"/>
      <c r="K36" s="47"/>
      <c r="AL36" s="28"/>
      <c r="AM36" s="34"/>
      <c r="AN36" s="31"/>
      <c r="AO36" s="31"/>
      <c r="AZ36" s="28"/>
      <c r="BA36" s="34"/>
      <c r="CR36" s="47">
        <f t="shared" ref="CR36:CR63" si="2">+BR36*(COUNTBLANK(BS36:CQ36)-1)</f>
        <v>0</v>
      </c>
      <c r="CS36" s="7"/>
      <c r="CT36" s="7"/>
      <c r="CU36" s="7"/>
      <c r="CV36" s="7"/>
      <c r="CW36" s="7"/>
      <c r="CX36" s="7"/>
      <c r="CY36" s="7"/>
      <c r="CZ36" s="7"/>
    </row>
    <row r="37" spans="1:104" x14ac:dyDescent="0.25">
      <c r="A37" s="281">
        <v>278</v>
      </c>
      <c r="B37" s="282" t="s">
        <v>1018</v>
      </c>
      <c r="C37" s="19" t="s">
        <v>119</v>
      </c>
      <c r="D37" s="19" t="s">
        <v>22</v>
      </c>
      <c r="E37" s="47" t="s">
        <v>1</v>
      </c>
      <c r="F37" s="31" t="s">
        <v>991</v>
      </c>
      <c r="G37" s="42" t="s">
        <v>992</v>
      </c>
      <c r="H37" s="42" t="s">
        <v>1773</v>
      </c>
      <c r="I37" s="42"/>
      <c r="J37" s="28">
        <v>2500</v>
      </c>
      <c r="K37" s="28">
        <v>850</v>
      </c>
      <c r="L37" s="31">
        <v>850</v>
      </c>
      <c r="M37" s="31">
        <v>850</v>
      </c>
      <c r="N37" s="31">
        <v>850</v>
      </c>
      <c r="O37" s="31">
        <v>850</v>
      </c>
      <c r="P37" s="31">
        <v>850</v>
      </c>
      <c r="Q37" s="31">
        <v>850</v>
      </c>
      <c r="R37" s="31">
        <v>850</v>
      </c>
      <c r="S37" s="31">
        <v>850</v>
      </c>
      <c r="T37" s="31">
        <v>850</v>
      </c>
      <c r="U37" s="137">
        <v>850</v>
      </c>
      <c r="V37" s="137">
        <v>850</v>
      </c>
      <c r="W37" s="137">
        <v>850</v>
      </c>
      <c r="X37" s="28"/>
      <c r="Y37" s="28">
        <f>500+500</f>
        <v>1000</v>
      </c>
      <c r="Z37" s="137">
        <v>1000</v>
      </c>
      <c r="AA37" s="137">
        <v>1000</v>
      </c>
      <c r="AB37" s="137">
        <v>1000</v>
      </c>
      <c r="AC37" s="137">
        <v>1000</v>
      </c>
      <c r="AD37" s="137">
        <v>1000</v>
      </c>
      <c r="AE37" s="137">
        <v>1000</v>
      </c>
      <c r="AF37" s="137">
        <v>1000</v>
      </c>
      <c r="AG37" s="137">
        <v>1000</v>
      </c>
      <c r="AH37" s="137">
        <v>1000</v>
      </c>
      <c r="AI37" s="137">
        <v>1000</v>
      </c>
      <c r="AL37" s="28"/>
      <c r="AM37" s="34"/>
      <c r="AN37" s="31"/>
      <c r="AO37" s="31"/>
      <c r="AX37" s="275" t="s">
        <v>990</v>
      </c>
      <c r="AZ37" s="250"/>
      <c r="BA37" s="270"/>
      <c r="BD37" s="5"/>
      <c r="BE37" s="5"/>
      <c r="BF37" s="5"/>
      <c r="BG37" s="5"/>
      <c r="BH37" s="5"/>
      <c r="BI37" s="5"/>
      <c r="BJ37" s="5"/>
      <c r="BK37" s="5"/>
      <c r="BN37" s="275"/>
      <c r="BO37" s="28"/>
      <c r="BP37" s="28"/>
      <c r="BQ37" s="28"/>
      <c r="BR37" s="406"/>
      <c r="CR37" s="47">
        <f t="shared" si="2"/>
        <v>0</v>
      </c>
      <c r="CS37" s="7"/>
      <c r="CT37" s="7"/>
      <c r="CU37" s="7"/>
      <c r="CV37" s="7"/>
      <c r="CW37" s="7"/>
      <c r="CX37" s="7"/>
      <c r="CY37" s="7"/>
      <c r="CZ37" s="7"/>
    </row>
    <row r="38" spans="1:104" x14ac:dyDescent="0.25">
      <c r="A38" s="48">
        <v>285</v>
      </c>
      <c r="B38" s="19" t="s">
        <v>1020</v>
      </c>
      <c r="C38" s="19" t="s">
        <v>995</v>
      </c>
      <c r="D38" s="19" t="s">
        <v>184</v>
      </c>
      <c r="E38" s="47" t="s">
        <v>1</v>
      </c>
      <c r="F38" s="31" t="s">
        <v>991</v>
      </c>
      <c r="G38" s="42" t="s">
        <v>996</v>
      </c>
      <c r="H38" s="42"/>
      <c r="I38" s="42"/>
      <c r="J38" s="28">
        <v>1500</v>
      </c>
      <c r="K38" s="28">
        <v>850</v>
      </c>
      <c r="L38" s="19">
        <v>800</v>
      </c>
      <c r="M38" s="19">
        <v>800</v>
      </c>
      <c r="N38" s="19"/>
      <c r="O38" s="19"/>
      <c r="P38" s="19"/>
      <c r="Q38" s="19"/>
      <c r="R38" s="19"/>
      <c r="S38" s="19"/>
      <c r="T38" s="19"/>
      <c r="X38" s="28"/>
      <c r="Y38" s="28"/>
      <c r="Z38" s="5"/>
      <c r="AA38" s="5"/>
      <c r="AB38" s="5"/>
      <c r="AC38" s="5"/>
      <c r="AD38" s="5"/>
      <c r="AE38" s="5"/>
      <c r="AF38" s="5"/>
      <c r="AG38" s="5"/>
      <c r="AL38" s="28"/>
      <c r="AM38" s="34"/>
      <c r="AN38" s="31"/>
      <c r="AO38" s="31"/>
      <c r="AZ38" s="250"/>
      <c r="BA38" s="270"/>
      <c r="BE38" s="5"/>
      <c r="BF38" s="5"/>
      <c r="BG38" s="5"/>
      <c r="BH38" s="5"/>
      <c r="BI38" s="5"/>
      <c r="BJ38" s="5"/>
      <c r="BK38" s="5"/>
      <c r="BO38" s="28"/>
      <c r="BP38" s="28"/>
      <c r="BQ38" s="28"/>
      <c r="BR38" s="406">
        <v>0</v>
      </c>
      <c r="CR38" s="47">
        <f t="shared" si="2"/>
        <v>0</v>
      </c>
      <c r="CS38" s="7"/>
      <c r="CT38" s="7"/>
      <c r="CU38" s="7"/>
      <c r="CV38" s="7"/>
      <c r="CW38" s="7"/>
      <c r="CX38" s="7"/>
      <c r="CY38" s="7"/>
      <c r="CZ38" s="7"/>
    </row>
    <row r="39" spans="1:104" x14ac:dyDescent="0.25">
      <c r="A39" s="48">
        <v>289</v>
      </c>
      <c r="B39" s="19" t="s">
        <v>1022</v>
      </c>
      <c r="C39" s="19" t="s">
        <v>999</v>
      </c>
      <c r="D39" s="19" t="s">
        <v>1000</v>
      </c>
      <c r="E39" s="19" t="s">
        <v>1</v>
      </c>
      <c r="F39" s="19" t="s">
        <v>991</v>
      </c>
      <c r="G39" s="56" t="s">
        <v>1007</v>
      </c>
      <c r="H39" s="56"/>
      <c r="I39" s="56"/>
      <c r="J39" s="19">
        <v>2500</v>
      </c>
      <c r="K39" s="19">
        <v>850</v>
      </c>
      <c r="L39" s="19">
        <v>850</v>
      </c>
      <c r="M39" s="19">
        <v>850</v>
      </c>
      <c r="N39" s="19">
        <v>850</v>
      </c>
      <c r="O39" s="19">
        <v>850</v>
      </c>
      <c r="P39" s="19">
        <v>850</v>
      </c>
      <c r="Q39" s="19">
        <v>850</v>
      </c>
      <c r="R39" s="19"/>
      <c r="S39" s="19"/>
      <c r="T39" s="19"/>
      <c r="X39" s="28"/>
      <c r="Y39" s="28"/>
      <c r="Z39" s="5"/>
      <c r="AA39" s="5"/>
      <c r="AB39" s="5"/>
      <c r="AC39" s="5"/>
      <c r="AD39" s="5"/>
      <c r="AE39" s="5"/>
      <c r="AF39" s="5"/>
      <c r="AG39" s="5"/>
      <c r="AL39" s="28"/>
      <c r="AM39" s="34"/>
      <c r="AN39" s="31"/>
      <c r="AO39" s="31"/>
      <c r="AZ39" s="250"/>
      <c r="BA39" s="270"/>
      <c r="BO39" s="28"/>
      <c r="BP39" s="28"/>
      <c r="BQ39" s="28"/>
      <c r="BR39" s="406">
        <v>0</v>
      </c>
      <c r="BX39" t="s">
        <v>1633</v>
      </c>
      <c r="CR39" s="47">
        <f t="shared" si="2"/>
        <v>0</v>
      </c>
      <c r="CS39" s="7"/>
      <c r="CT39" s="7"/>
      <c r="CU39" s="7"/>
      <c r="CV39" s="7"/>
      <c r="CW39" s="7"/>
      <c r="CX39" s="7"/>
      <c r="CY39" s="7"/>
      <c r="CZ39" s="7"/>
    </row>
    <row r="40" spans="1:104" x14ac:dyDescent="0.25">
      <c r="A40" s="48">
        <v>292</v>
      </c>
      <c r="B40" s="19" t="s">
        <v>1025</v>
      </c>
      <c r="C40" s="19" t="s">
        <v>1003</v>
      </c>
      <c r="D40" s="19" t="s">
        <v>1004</v>
      </c>
      <c r="E40" s="47" t="s">
        <v>1</v>
      </c>
      <c r="F40" s="31" t="s">
        <v>991</v>
      </c>
      <c r="G40" s="42" t="s">
        <v>1010</v>
      </c>
      <c r="H40" s="42" t="s">
        <v>1756</v>
      </c>
      <c r="I40" s="42" t="s">
        <v>1757</v>
      </c>
      <c r="J40" s="28">
        <v>1500</v>
      </c>
      <c r="K40" s="28">
        <v>850</v>
      </c>
      <c r="L40" s="31">
        <v>850</v>
      </c>
      <c r="M40" s="31">
        <v>850</v>
      </c>
      <c r="N40" s="31">
        <v>850</v>
      </c>
      <c r="O40" s="31">
        <v>850</v>
      </c>
      <c r="P40" s="31">
        <v>850</v>
      </c>
      <c r="Q40" s="31">
        <v>850</v>
      </c>
      <c r="R40" s="31">
        <v>850</v>
      </c>
      <c r="S40" s="31">
        <v>850</v>
      </c>
      <c r="T40" s="31">
        <v>850</v>
      </c>
      <c r="U40" s="137">
        <v>850</v>
      </c>
      <c r="V40" s="137">
        <v>850</v>
      </c>
      <c r="W40" s="137">
        <v>850</v>
      </c>
      <c r="X40" s="28"/>
      <c r="Y40" s="28">
        <v>1000</v>
      </c>
      <c r="Z40" s="137">
        <v>1000</v>
      </c>
      <c r="AA40" s="137">
        <v>1000</v>
      </c>
      <c r="AB40" s="137">
        <v>1000</v>
      </c>
      <c r="AC40" s="137">
        <v>1000</v>
      </c>
      <c r="AD40" s="137">
        <v>1000</v>
      </c>
      <c r="AE40" s="137">
        <v>1000</v>
      </c>
      <c r="AF40" s="137">
        <v>1000</v>
      </c>
      <c r="AG40" s="137">
        <v>1000</v>
      </c>
      <c r="AH40" s="137">
        <v>1000</v>
      </c>
      <c r="AI40" s="137">
        <v>1000</v>
      </c>
      <c r="AJ40" s="137">
        <v>1000</v>
      </c>
      <c r="AK40" s="137">
        <v>1000</v>
      </c>
      <c r="AL40" s="28"/>
      <c r="AM40" s="34"/>
      <c r="AN40" s="31">
        <v>800</v>
      </c>
      <c r="AO40" s="31">
        <v>1000</v>
      </c>
      <c r="AP40" s="137">
        <v>1000</v>
      </c>
      <c r="AQ40" s="137">
        <v>1000</v>
      </c>
      <c r="AR40" s="137">
        <v>1000</v>
      </c>
      <c r="AS40" s="137">
        <v>1000</v>
      </c>
      <c r="AT40" s="137">
        <v>1000</v>
      </c>
      <c r="AZ40" s="250"/>
      <c r="BA40" s="270"/>
      <c r="BE40" s="5"/>
      <c r="BF40" s="5"/>
      <c r="BG40" s="5"/>
      <c r="BH40" s="5"/>
      <c r="BI40" s="5"/>
      <c r="BJ40" s="5"/>
      <c r="BK40" s="5"/>
      <c r="BO40" s="28"/>
      <c r="BP40" s="28"/>
      <c r="BQ40" s="28"/>
      <c r="BR40" s="406">
        <v>0</v>
      </c>
      <c r="CR40" s="47">
        <f t="shared" si="2"/>
        <v>0</v>
      </c>
      <c r="CS40" s="7"/>
      <c r="CT40" s="7"/>
      <c r="CU40" s="7"/>
      <c r="CV40" s="7"/>
      <c r="CW40" s="7"/>
      <c r="CX40" s="7"/>
      <c r="CY40" s="7"/>
      <c r="CZ40" s="7"/>
    </row>
    <row r="41" spans="1:104" x14ac:dyDescent="0.25">
      <c r="A41" s="48">
        <v>293</v>
      </c>
      <c r="B41" s="19" t="s">
        <v>1026</v>
      </c>
      <c r="C41" s="19" t="s">
        <v>1005</v>
      </c>
      <c r="D41" s="19" t="s">
        <v>1006</v>
      </c>
      <c r="E41" s="47" t="s">
        <v>1</v>
      </c>
      <c r="F41" s="31" t="s">
        <v>991</v>
      </c>
      <c r="G41" s="42" t="s">
        <v>1011</v>
      </c>
      <c r="H41" s="42" t="s">
        <v>1751</v>
      </c>
      <c r="I41" s="42" t="s">
        <v>1717</v>
      </c>
      <c r="J41" s="28">
        <v>2000</v>
      </c>
      <c r="K41" s="28">
        <v>850</v>
      </c>
      <c r="L41" s="31">
        <v>850</v>
      </c>
      <c r="M41" s="31">
        <v>850</v>
      </c>
      <c r="N41" s="31">
        <v>850</v>
      </c>
      <c r="O41" s="31">
        <v>850</v>
      </c>
      <c r="P41" s="31">
        <v>850</v>
      </c>
      <c r="Q41" s="31">
        <v>850</v>
      </c>
      <c r="R41" s="31">
        <v>850</v>
      </c>
      <c r="S41" s="31">
        <v>850</v>
      </c>
      <c r="T41" s="31">
        <v>850</v>
      </c>
      <c r="U41" s="137">
        <v>850</v>
      </c>
      <c r="V41" s="137">
        <v>850</v>
      </c>
      <c r="W41" s="137">
        <v>850</v>
      </c>
      <c r="X41" s="28"/>
      <c r="Y41" s="28"/>
      <c r="Z41" s="151">
        <v>1000</v>
      </c>
      <c r="AA41" s="151">
        <v>1000</v>
      </c>
      <c r="AB41" s="151">
        <v>1000</v>
      </c>
      <c r="AC41" s="151">
        <v>1000</v>
      </c>
      <c r="AD41" s="151">
        <v>1000</v>
      </c>
      <c r="AL41" s="28"/>
      <c r="AM41" s="34"/>
      <c r="AN41" s="31"/>
      <c r="AO41" s="31"/>
      <c r="AZ41" s="250"/>
      <c r="BA41" s="270"/>
      <c r="BO41" s="28"/>
      <c r="BP41" s="28"/>
      <c r="BQ41" s="28"/>
      <c r="BR41" s="406">
        <v>0</v>
      </c>
      <c r="CR41" s="47">
        <f t="shared" si="2"/>
        <v>0</v>
      </c>
      <c r="CS41" s="7"/>
      <c r="CT41" s="7"/>
      <c r="CU41" s="7"/>
      <c r="CV41" s="7"/>
      <c r="CW41" s="7"/>
      <c r="CX41" s="7"/>
      <c r="CY41" s="7"/>
      <c r="CZ41" s="7"/>
    </row>
    <row r="42" spans="1:104" x14ac:dyDescent="0.25">
      <c r="A42" s="48">
        <v>306</v>
      </c>
      <c r="B42" s="19" t="s">
        <v>1063</v>
      </c>
      <c r="C42" s="19" t="s">
        <v>1056</v>
      </c>
      <c r="D42" s="19" t="s">
        <v>56</v>
      </c>
      <c r="E42" s="19" t="s">
        <v>1</v>
      </c>
      <c r="F42" s="19" t="s">
        <v>991</v>
      </c>
      <c r="G42" s="56" t="s">
        <v>1057</v>
      </c>
      <c r="H42" s="53"/>
      <c r="I42" s="53"/>
      <c r="J42" s="28">
        <v>2500</v>
      </c>
      <c r="K42" s="28">
        <v>850</v>
      </c>
      <c r="L42" s="31">
        <v>850</v>
      </c>
      <c r="M42" s="31">
        <v>850</v>
      </c>
      <c r="N42" s="31">
        <v>850</v>
      </c>
      <c r="O42" s="31">
        <v>850</v>
      </c>
      <c r="P42" s="31">
        <v>850</v>
      </c>
      <c r="Q42" s="31">
        <v>850</v>
      </c>
      <c r="R42" s="31">
        <v>850</v>
      </c>
      <c r="S42" s="31">
        <v>850</v>
      </c>
      <c r="T42" s="31">
        <v>850</v>
      </c>
      <c r="U42" s="137">
        <v>850</v>
      </c>
      <c r="V42" s="137">
        <v>850</v>
      </c>
      <c r="W42" s="183">
        <v>850</v>
      </c>
      <c r="X42" s="28"/>
      <c r="Y42" s="28"/>
      <c r="Z42" s="183">
        <v>1000</v>
      </c>
      <c r="AA42" s="183">
        <v>1000</v>
      </c>
      <c r="AB42" s="183">
        <v>1000</v>
      </c>
      <c r="AC42" s="183">
        <v>1000</v>
      </c>
      <c r="AD42" s="183">
        <v>1000</v>
      </c>
      <c r="AL42" s="28"/>
      <c r="AM42" s="34"/>
      <c r="AN42" s="31"/>
      <c r="AO42" s="31"/>
      <c r="AZ42" s="250"/>
      <c r="BA42" s="270"/>
      <c r="BE42" s="5"/>
      <c r="BF42" s="5"/>
      <c r="BG42" s="5"/>
      <c r="BH42" s="5"/>
      <c r="BI42" s="5"/>
      <c r="BJ42" s="5"/>
      <c r="BK42" s="5"/>
      <c r="BO42" s="28"/>
      <c r="BP42" s="28"/>
      <c r="BQ42" s="28"/>
      <c r="BR42" s="406">
        <v>0</v>
      </c>
      <c r="CR42" s="47">
        <f t="shared" si="2"/>
        <v>0</v>
      </c>
      <c r="CS42" s="7"/>
      <c r="CT42" s="7"/>
      <c r="CU42" s="7"/>
      <c r="CV42" s="7"/>
      <c r="CW42" s="7"/>
      <c r="CX42" s="7"/>
      <c r="CY42" s="7"/>
      <c r="CZ42" s="7"/>
    </row>
    <row r="43" spans="1:104" x14ac:dyDescent="0.25">
      <c r="A43" s="59">
        <v>308</v>
      </c>
      <c r="B43" s="47" t="s">
        <v>1065</v>
      </c>
      <c r="C43" s="19" t="s">
        <v>1058</v>
      </c>
      <c r="D43" s="19" t="s">
        <v>1059</v>
      </c>
      <c r="E43" s="47" t="s">
        <v>1</v>
      </c>
      <c r="F43" s="47" t="s">
        <v>991</v>
      </c>
      <c r="G43" s="42" t="s">
        <v>1062</v>
      </c>
      <c r="H43" s="42" t="s">
        <v>1695</v>
      </c>
      <c r="I43" s="42" t="s">
        <v>1696</v>
      </c>
      <c r="J43" s="28">
        <v>2500</v>
      </c>
      <c r="K43" s="28">
        <v>850</v>
      </c>
      <c r="L43" s="31">
        <v>850</v>
      </c>
      <c r="M43" s="31">
        <v>850</v>
      </c>
      <c r="N43" s="31">
        <v>850</v>
      </c>
      <c r="O43" s="31">
        <v>850</v>
      </c>
      <c r="P43" s="31">
        <v>850</v>
      </c>
      <c r="Q43" s="31">
        <v>850</v>
      </c>
      <c r="R43" s="31">
        <v>850</v>
      </c>
      <c r="S43" s="31">
        <v>850</v>
      </c>
      <c r="T43" s="31">
        <v>850</v>
      </c>
      <c r="U43" s="137">
        <v>850</v>
      </c>
      <c r="V43" s="137">
        <v>850</v>
      </c>
      <c r="W43" s="137">
        <v>850</v>
      </c>
      <c r="X43" s="28"/>
      <c r="Y43" s="28">
        <v>1000</v>
      </c>
      <c r="Z43" s="137">
        <v>1000</v>
      </c>
      <c r="AA43" s="137">
        <v>1000</v>
      </c>
      <c r="AB43" s="137">
        <v>1000</v>
      </c>
      <c r="AC43" s="137">
        <v>1000</v>
      </c>
      <c r="AD43" s="137">
        <v>1000</v>
      </c>
      <c r="AE43" s="137">
        <v>1000</v>
      </c>
      <c r="AF43" s="137">
        <v>1000</v>
      </c>
      <c r="AG43" s="137">
        <v>1000</v>
      </c>
      <c r="AH43" s="137">
        <v>1000</v>
      </c>
      <c r="AI43" s="137">
        <v>1000</v>
      </c>
      <c r="AJ43" s="137">
        <v>1000</v>
      </c>
      <c r="AL43" s="28"/>
      <c r="AM43" s="34"/>
      <c r="AN43" s="31"/>
      <c r="AO43" s="31"/>
      <c r="AZ43" s="250"/>
      <c r="BA43" s="270"/>
      <c r="BO43" s="28"/>
      <c r="BP43" s="28"/>
      <c r="BQ43" s="28"/>
      <c r="BR43" s="406">
        <v>0</v>
      </c>
      <c r="CR43" s="47">
        <f t="shared" si="2"/>
        <v>0</v>
      </c>
      <c r="CS43" s="7"/>
      <c r="CT43" s="7"/>
      <c r="CU43" s="7"/>
      <c r="CV43" s="7"/>
      <c r="CW43" s="7"/>
      <c r="CX43" s="7"/>
      <c r="CY43" s="7"/>
      <c r="CZ43" s="7"/>
    </row>
    <row r="44" spans="1:104" x14ac:dyDescent="0.25">
      <c r="A44" s="48">
        <v>311</v>
      </c>
      <c r="B44" s="19" t="s">
        <v>1068</v>
      </c>
      <c r="C44" s="19" t="s">
        <v>1067</v>
      </c>
      <c r="D44" s="19" t="s">
        <v>35</v>
      </c>
      <c r="E44" s="19" t="s">
        <v>1</v>
      </c>
      <c r="F44" s="19" t="s">
        <v>991</v>
      </c>
      <c r="G44" s="56" t="s">
        <v>1069</v>
      </c>
      <c r="H44" s="56"/>
      <c r="I44" s="56"/>
      <c r="J44" s="19"/>
      <c r="K44" s="19">
        <v>850</v>
      </c>
      <c r="L44" s="19">
        <v>850</v>
      </c>
      <c r="M44" s="19">
        <v>850</v>
      </c>
      <c r="N44" s="19">
        <v>850</v>
      </c>
      <c r="O44" s="19">
        <v>850</v>
      </c>
      <c r="P44" s="19">
        <v>850</v>
      </c>
      <c r="Q44" s="31">
        <v>850</v>
      </c>
      <c r="R44" s="31">
        <v>850</v>
      </c>
      <c r="S44" s="31"/>
      <c r="T44" s="31">
        <v>850</v>
      </c>
      <c r="U44" s="137">
        <v>850</v>
      </c>
      <c r="V44" s="137">
        <v>850</v>
      </c>
      <c r="X44" s="28"/>
      <c r="Y44" s="28"/>
      <c r="Z44" s="5"/>
      <c r="AA44" s="5"/>
      <c r="AB44" s="5"/>
      <c r="AC44" s="5"/>
      <c r="AD44" s="5"/>
      <c r="AE44" s="5"/>
      <c r="AF44" s="5"/>
      <c r="AG44" s="5"/>
      <c r="AL44" s="28"/>
      <c r="AM44" s="34"/>
      <c r="AN44" s="31"/>
      <c r="AO44" s="31"/>
      <c r="AZ44" s="250"/>
      <c r="BA44" s="270"/>
      <c r="BE44" s="5"/>
      <c r="BF44" s="5"/>
      <c r="BG44" s="5"/>
      <c r="BH44" s="5"/>
      <c r="BI44" s="5"/>
      <c r="BJ44" s="5"/>
      <c r="BK44" s="5"/>
      <c r="BO44" s="28"/>
      <c r="BP44" s="28"/>
      <c r="BQ44" s="28"/>
      <c r="BR44" s="406">
        <v>0</v>
      </c>
      <c r="CR44" s="47">
        <f t="shared" si="2"/>
        <v>0</v>
      </c>
      <c r="CS44" s="7"/>
      <c r="CT44" s="7"/>
      <c r="CU44" s="7"/>
      <c r="CV44" s="7"/>
      <c r="CW44" s="7"/>
      <c r="CX44" s="7"/>
      <c r="CY44" s="7"/>
      <c r="CZ44" s="7"/>
    </row>
    <row r="45" spans="1:104" x14ac:dyDescent="0.25">
      <c r="A45" s="48">
        <v>314</v>
      </c>
      <c r="B45" s="19" t="s">
        <v>1066</v>
      </c>
      <c r="C45" s="19" t="s">
        <v>1088</v>
      </c>
      <c r="D45" s="19" t="s">
        <v>922</v>
      </c>
      <c r="E45" s="47" t="s">
        <v>1</v>
      </c>
      <c r="F45" s="47" t="s">
        <v>991</v>
      </c>
      <c r="G45" s="53" t="s">
        <v>1982</v>
      </c>
      <c r="H45" s="53" t="s">
        <v>1748</v>
      </c>
      <c r="I45" s="53"/>
      <c r="J45" s="28">
        <v>1000</v>
      </c>
      <c r="K45" s="28"/>
      <c r="L45" s="31">
        <v>500</v>
      </c>
      <c r="M45" s="31">
        <v>500</v>
      </c>
      <c r="N45" s="31"/>
      <c r="O45" s="31"/>
      <c r="P45" s="31">
        <v>500</v>
      </c>
      <c r="Q45" s="31">
        <v>500</v>
      </c>
      <c r="R45" s="31">
        <v>500</v>
      </c>
      <c r="S45" s="31">
        <v>500</v>
      </c>
      <c r="T45" s="31">
        <v>500</v>
      </c>
      <c r="U45" s="137">
        <v>500</v>
      </c>
      <c r="V45" s="137">
        <v>500</v>
      </c>
      <c r="W45" s="137">
        <v>500</v>
      </c>
      <c r="X45" s="28"/>
      <c r="Y45" s="28"/>
      <c r="Z45" s="137">
        <v>500</v>
      </c>
      <c r="AA45" s="137">
        <v>500</v>
      </c>
      <c r="AC45">
        <v>500</v>
      </c>
      <c r="AD45">
        <v>500</v>
      </c>
      <c r="AE45" s="7">
        <v>500</v>
      </c>
      <c r="AF45" s="7">
        <v>500</v>
      </c>
      <c r="AG45" s="7">
        <v>500</v>
      </c>
      <c r="AH45" s="7">
        <v>500</v>
      </c>
      <c r="AI45" s="7">
        <v>500</v>
      </c>
      <c r="AJ45" s="7">
        <v>500</v>
      </c>
      <c r="AK45" s="7">
        <v>500</v>
      </c>
      <c r="AL45" s="28"/>
      <c r="AM45" s="34"/>
      <c r="AN45" s="31">
        <v>500</v>
      </c>
      <c r="AO45" s="31">
        <v>500</v>
      </c>
      <c r="AP45" s="183">
        <v>500</v>
      </c>
      <c r="AQ45" s="183">
        <v>500</v>
      </c>
      <c r="AR45" s="183">
        <v>500</v>
      </c>
      <c r="AS45" s="183">
        <v>500</v>
      </c>
      <c r="AT45" s="183">
        <v>500</v>
      </c>
      <c r="AU45" s="183">
        <v>500</v>
      </c>
      <c r="AZ45" s="250"/>
      <c r="BA45" s="270"/>
      <c r="BE45" s="5"/>
      <c r="BF45" s="5"/>
      <c r="BG45" s="5"/>
      <c r="BH45" s="5"/>
      <c r="BI45" s="5"/>
      <c r="BJ45" s="5"/>
      <c r="BK45" s="5"/>
      <c r="BO45" s="28"/>
      <c r="BP45" s="28"/>
      <c r="BQ45" s="28"/>
      <c r="BR45" s="406">
        <v>0</v>
      </c>
      <c r="CR45" s="47">
        <f t="shared" si="2"/>
        <v>0</v>
      </c>
      <c r="CS45" s="7"/>
      <c r="CT45" s="7"/>
      <c r="CU45" s="7"/>
      <c r="CV45" s="7"/>
      <c r="CW45" s="7"/>
      <c r="CX45" s="7"/>
      <c r="CY45" s="7"/>
      <c r="CZ45" s="7"/>
    </row>
    <row r="46" spans="1:104" x14ac:dyDescent="0.25">
      <c r="A46" s="48">
        <v>320</v>
      </c>
      <c r="B46" s="19" t="s">
        <v>1148</v>
      </c>
      <c r="C46" s="19" t="s">
        <v>1143</v>
      </c>
      <c r="D46" s="19" t="s">
        <v>1144</v>
      </c>
      <c r="E46" s="47" t="s">
        <v>1</v>
      </c>
      <c r="F46" s="47" t="s">
        <v>991</v>
      </c>
      <c r="G46" s="53" t="s">
        <v>1146</v>
      </c>
      <c r="H46" s="53" t="s">
        <v>1770</v>
      </c>
      <c r="I46" s="53"/>
      <c r="J46" s="28">
        <v>2500</v>
      </c>
      <c r="K46" s="28">
        <v>850</v>
      </c>
      <c r="L46" s="31">
        <v>850</v>
      </c>
      <c r="M46" s="31">
        <v>850</v>
      </c>
      <c r="N46" s="31">
        <v>850</v>
      </c>
      <c r="O46" s="31">
        <v>850</v>
      </c>
      <c r="P46" s="31">
        <v>850</v>
      </c>
      <c r="Q46" s="31">
        <v>850</v>
      </c>
      <c r="R46" s="31">
        <v>850</v>
      </c>
      <c r="S46" s="31">
        <v>850</v>
      </c>
      <c r="T46" s="31">
        <v>850</v>
      </c>
      <c r="U46" s="137">
        <v>850</v>
      </c>
      <c r="V46" s="137">
        <v>850</v>
      </c>
      <c r="W46" s="137">
        <v>850</v>
      </c>
      <c r="X46" s="28"/>
      <c r="Y46" s="28">
        <v>1000</v>
      </c>
      <c r="Z46" s="151">
        <v>1000</v>
      </c>
      <c r="AA46">
        <v>1000</v>
      </c>
      <c r="AB46">
        <v>1000</v>
      </c>
      <c r="AC46">
        <v>1000</v>
      </c>
      <c r="AD46">
        <v>1000</v>
      </c>
      <c r="AE46">
        <v>1000</v>
      </c>
      <c r="AF46">
        <v>1000</v>
      </c>
      <c r="AG46">
        <v>1000</v>
      </c>
      <c r="AH46">
        <v>1000</v>
      </c>
      <c r="AI46">
        <v>1000</v>
      </c>
      <c r="AJ46">
        <v>1000</v>
      </c>
      <c r="AK46">
        <v>1000</v>
      </c>
      <c r="AL46" s="28"/>
      <c r="AM46" s="34"/>
      <c r="AN46" s="31"/>
      <c r="AO46" s="31"/>
      <c r="AZ46" s="250"/>
      <c r="BA46" s="270"/>
      <c r="BO46" s="28"/>
      <c r="BP46" s="28"/>
      <c r="BQ46" s="28"/>
      <c r="BR46" s="406">
        <v>0</v>
      </c>
      <c r="CR46" s="47">
        <f t="shared" si="2"/>
        <v>0</v>
      </c>
      <c r="CS46" s="7"/>
      <c r="CT46" s="7"/>
      <c r="CU46" s="7"/>
      <c r="CV46" s="7"/>
      <c r="CW46" s="7"/>
      <c r="CX46" s="7"/>
      <c r="CY46" s="7"/>
      <c r="CZ46" s="7"/>
    </row>
    <row r="47" spans="1:104" x14ac:dyDescent="0.25">
      <c r="A47" s="48">
        <v>323</v>
      </c>
      <c r="B47" s="19" t="s">
        <v>1160</v>
      </c>
      <c r="C47" s="19" t="s">
        <v>1157</v>
      </c>
      <c r="D47" s="19" t="s">
        <v>1151</v>
      </c>
      <c r="E47" s="47" t="s">
        <v>1</v>
      </c>
      <c r="F47" s="47" t="s">
        <v>991</v>
      </c>
      <c r="G47" s="42" t="s">
        <v>1162</v>
      </c>
      <c r="H47" s="42"/>
      <c r="I47" s="42"/>
      <c r="J47" s="28">
        <v>1500</v>
      </c>
      <c r="K47" s="28">
        <v>850</v>
      </c>
      <c r="L47" s="31">
        <v>850</v>
      </c>
      <c r="M47" s="31">
        <v>850</v>
      </c>
      <c r="N47" s="31"/>
      <c r="O47" s="31"/>
      <c r="P47" s="31">
        <v>850</v>
      </c>
      <c r="Q47" s="31">
        <v>850</v>
      </c>
      <c r="R47" s="31">
        <v>850</v>
      </c>
      <c r="S47" s="31">
        <v>850</v>
      </c>
      <c r="T47" s="31">
        <v>850</v>
      </c>
      <c r="U47" s="137">
        <v>850</v>
      </c>
      <c r="V47" s="151">
        <v>850</v>
      </c>
      <c r="W47" s="151">
        <v>850</v>
      </c>
      <c r="X47" s="28"/>
      <c r="Y47" s="28"/>
      <c r="Z47" s="151">
        <v>900</v>
      </c>
      <c r="AA47" s="151">
        <v>900</v>
      </c>
      <c r="AB47" s="151">
        <v>900</v>
      </c>
      <c r="AC47" s="151">
        <v>900</v>
      </c>
      <c r="AD47" s="151">
        <v>1000</v>
      </c>
      <c r="AE47" s="151">
        <v>1000</v>
      </c>
      <c r="AF47" s="151">
        <v>1000</v>
      </c>
      <c r="AG47" s="151">
        <v>1000</v>
      </c>
      <c r="AH47" s="151">
        <v>1000</v>
      </c>
      <c r="AI47" s="151">
        <v>1000</v>
      </c>
      <c r="AJ47" s="151">
        <v>1000</v>
      </c>
      <c r="AK47" s="183">
        <v>1000</v>
      </c>
      <c r="AL47" s="28"/>
      <c r="AM47" s="34"/>
      <c r="AN47" s="31">
        <v>1000</v>
      </c>
      <c r="AO47" s="31">
        <v>1000</v>
      </c>
      <c r="AP47" s="183">
        <v>1000</v>
      </c>
      <c r="AQ47" s="183">
        <v>1000</v>
      </c>
      <c r="AR47" s="183">
        <v>1000</v>
      </c>
      <c r="AS47" s="183">
        <v>1000</v>
      </c>
      <c r="AT47" s="183">
        <v>1000</v>
      </c>
      <c r="AU47" s="183">
        <v>1000</v>
      </c>
      <c r="AV47" s="183">
        <v>1000</v>
      </c>
      <c r="AW47" s="183">
        <v>1000</v>
      </c>
      <c r="AX47" s="183">
        <v>1000</v>
      </c>
      <c r="AY47" s="183">
        <v>1000</v>
      </c>
      <c r="AZ47" s="250"/>
      <c r="BA47" s="270"/>
      <c r="BB47" s="7">
        <v>1200</v>
      </c>
      <c r="BC47" s="7">
        <v>1200</v>
      </c>
      <c r="BD47" s="318">
        <v>1000</v>
      </c>
      <c r="BE47" s="318">
        <v>1000</v>
      </c>
      <c r="BF47" s="318">
        <v>1000</v>
      </c>
      <c r="BG47" s="318">
        <v>1000</v>
      </c>
      <c r="BH47" s="318">
        <v>1000</v>
      </c>
      <c r="BI47" s="318"/>
      <c r="BJ47" s="318"/>
      <c r="BK47" s="318"/>
      <c r="BL47" s="318"/>
      <c r="BN47" s="275">
        <f>1200*(COUNTBLANK(AR47:BM47)-2)</f>
        <v>6000</v>
      </c>
      <c r="BO47" s="28"/>
      <c r="BP47" s="28"/>
      <c r="BQ47" s="28"/>
      <c r="BR47" s="406">
        <v>0</v>
      </c>
      <c r="CR47" s="47">
        <f t="shared" si="2"/>
        <v>0</v>
      </c>
      <c r="CS47" s="7"/>
      <c r="CT47" s="7"/>
      <c r="CU47" s="7"/>
      <c r="CV47" s="7"/>
      <c r="CW47" s="7"/>
      <c r="CX47" s="7"/>
      <c r="CY47" s="7"/>
      <c r="CZ47" s="7"/>
    </row>
    <row r="48" spans="1:104" x14ac:dyDescent="0.25">
      <c r="A48" s="59">
        <v>324</v>
      </c>
      <c r="B48" s="19" t="s">
        <v>1161</v>
      </c>
      <c r="C48" s="19" t="s">
        <v>1158</v>
      </c>
      <c r="D48" s="19" t="s">
        <v>1159</v>
      </c>
      <c r="E48" s="47" t="s">
        <v>1</v>
      </c>
      <c r="F48" s="47" t="s">
        <v>991</v>
      </c>
      <c r="G48" s="42" t="s">
        <v>1163</v>
      </c>
      <c r="H48" s="42"/>
      <c r="I48" s="42"/>
      <c r="J48" s="28">
        <v>2000</v>
      </c>
      <c r="K48" s="28">
        <v>850</v>
      </c>
      <c r="L48" s="31">
        <v>850</v>
      </c>
      <c r="M48" s="31">
        <v>850</v>
      </c>
      <c r="N48" s="31">
        <v>850</v>
      </c>
      <c r="O48" s="31">
        <v>850</v>
      </c>
      <c r="P48" s="31">
        <v>850</v>
      </c>
      <c r="Q48" s="31"/>
      <c r="R48" s="31"/>
      <c r="S48" s="31"/>
      <c r="T48" s="31"/>
      <c r="X48" s="28"/>
      <c r="Y48" s="28"/>
      <c r="AL48" s="28"/>
      <c r="AM48" s="34"/>
      <c r="AN48" s="31"/>
      <c r="AO48" s="31"/>
      <c r="AZ48" s="250"/>
      <c r="BA48" s="270"/>
      <c r="BO48" s="28"/>
      <c r="BP48" s="28"/>
      <c r="BQ48" s="28"/>
      <c r="BR48" s="406">
        <v>0</v>
      </c>
      <c r="CR48" s="47">
        <f t="shared" si="2"/>
        <v>0</v>
      </c>
      <c r="CS48" s="7"/>
      <c r="CT48" s="7"/>
      <c r="CU48" s="7"/>
      <c r="CV48" s="7"/>
      <c r="CW48" s="7"/>
      <c r="CX48" s="7"/>
      <c r="CY48" s="7"/>
      <c r="CZ48" s="7"/>
    </row>
    <row r="49" spans="1:105" x14ac:dyDescent="0.25">
      <c r="A49" s="48">
        <v>326</v>
      </c>
      <c r="B49" s="19" t="s">
        <v>1167</v>
      </c>
      <c r="C49" s="19" t="s">
        <v>1164</v>
      </c>
      <c r="D49" s="19" t="s">
        <v>1165</v>
      </c>
      <c r="E49" s="19" t="s">
        <v>1</v>
      </c>
      <c r="F49" s="19" t="s">
        <v>991</v>
      </c>
      <c r="G49" s="56" t="s">
        <v>1166</v>
      </c>
      <c r="H49" s="56"/>
      <c r="I49" s="56"/>
      <c r="J49" s="19">
        <v>1000</v>
      </c>
      <c r="K49" s="19">
        <v>850</v>
      </c>
      <c r="L49" s="19">
        <v>850</v>
      </c>
      <c r="M49" s="19">
        <v>850</v>
      </c>
      <c r="N49" s="19"/>
      <c r="O49" s="19">
        <v>850</v>
      </c>
      <c r="P49" s="19">
        <v>850</v>
      </c>
      <c r="Q49" s="19">
        <v>850</v>
      </c>
      <c r="R49" s="19">
        <v>850</v>
      </c>
      <c r="S49" s="19"/>
      <c r="T49" s="19"/>
      <c r="U49" s="5"/>
      <c r="V49" s="5"/>
      <c r="W49" s="5"/>
      <c r="X49" s="28"/>
      <c r="Y49" s="28"/>
      <c r="Z49" s="5"/>
      <c r="AA49" s="5"/>
      <c r="AB49" s="5"/>
      <c r="AC49" s="5"/>
      <c r="AD49" s="5"/>
      <c r="AE49" s="5"/>
      <c r="AF49" s="5"/>
      <c r="AG49" s="5"/>
      <c r="AL49" s="28"/>
      <c r="AM49" s="34"/>
      <c r="AN49" s="31"/>
      <c r="AO49" s="31"/>
      <c r="AZ49" s="250"/>
      <c r="BA49" s="270"/>
      <c r="BE49" s="5"/>
      <c r="BF49" s="5"/>
      <c r="BG49" s="5"/>
      <c r="BH49" s="5"/>
      <c r="BI49" s="5"/>
      <c r="BJ49" s="5"/>
      <c r="BK49" s="5"/>
      <c r="BO49" s="28"/>
      <c r="BP49" s="28"/>
      <c r="BQ49" s="28"/>
      <c r="BR49" s="406">
        <v>0</v>
      </c>
      <c r="CR49" s="47">
        <f t="shared" si="2"/>
        <v>0</v>
      </c>
      <c r="CS49" s="7"/>
      <c r="CT49" s="7"/>
      <c r="CU49" s="7"/>
      <c r="CV49" s="7"/>
      <c r="CW49" s="7"/>
      <c r="CX49" s="7"/>
      <c r="CY49" s="7"/>
      <c r="CZ49" s="7"/>
    </row>
    <row r="50" spans="1:105" x14ac:dyDescent="0.25">
      <c r="A50" s="48">
        <v>341</v>
      </c>
      <c r="B50" s="19" t="s">
        <v>1216</v>
      </c>
      <c r="C50" s="19" t="s">
        <v>1212</v>
      </c>
      <c r="D50" s="19" t="s">
        <v>1213</v>
      </c>
      <c r="E50" s="19" t="s">
        <v>1</v>
      </c>
      <c r="F50" s="19" t="s">
        <v>991</v>
      </c>
      <c r="G50" s="56" t="s">
        <v>1214</v>
      </c>
      <c r="H50" s="56"/>
      <c r="I50" s="56"/>
      <c r="J50" s="28">
        <v>2000</v>
      </c>
      <c r="K50" s="28"/>
      <c r="L50" s="19">
        <v>850</v>
      </c>
      <c r="M50" s="19">
        <v>850</v>
      </c>
      <c r="N50" s="19"/>
      <c r="O50" s="19"/>
      <c r="P50" s="19"/>
      <c r="Q50" s="19"/>
      <c r="R50" s="19"/>
      <c r="S50" s="31"/>
      <c r="T50" s="31"/>
      <c r="X50" s="28"/>
      <c r="Y50" s="28"/>
      <c r="Z50" s="5"/>
      <c r="AA50" s="5"/>
      <c r="AB50" s="5"/>
      <c r="AC50" s="5"/>
      <c r="AD50" s="5"/>
      <c r="AE50" s="5"/>
      <c r="AF50" s="5"/>
      <c r="AG50" s="5"/>
      <c r="AL50" s="28"/>
      <c r="AM50" s="34"/>
      <c r="AN50" s="31"/>
      <c r="AO50" s="31"/>
      <c r="AZ50" s="250"/>
      <c r="BA50" s="270"/>
      <c r="BE50" s="5"/>
      <c r="BF50" s="5"/>
      <c r="BG50" s="5"/>
      <c r="BH50" s="5"/>
      <c r="BI50" s="5"/>
      <c r="BJ50" s="5"/>
      <c r="BK50" s="5"/>
      <c r="BO50" s="28"/>
      <c r="BP50" s="28"/>
      <c r="BQ50" s="28"/>
      <c r="BR50" s="406">
        <v>0</v>
      </c>
      <c r="CR50" s="47">
        <f t="shared" si="2"/>
        <v>0</v>
      </c>
      <c r="CS50" s="7"/>
      <c r="CT50" s="7"/>
      <c r="CU50" s="7"/>
      <c r="CV50" s="7"/>
      <c r="CW50" s="7"/>
      <c r="CX50" s="7"/>
      <c r="CY50" s="7"/>
      <c r="CZ50" s="7"/>
    </row>
    <row r="51" spans="1:105" x14ac:dyDescent="0.25">
      <c r="A51" s="48">
        <v>342</v>
      </c>
      <c r="B51" s="19" t="s">
        <v>1220</v>
      </c>
      <c r="C51" s="19" t="s">
        <v>1217</v>
      </c>
      <c r="D51" s="19" t="s">
        <v>1218</v>
      </c>
      <c r="E51" s="19" t="s">
        <v>1</v>
      </c>
      <c r="F51" s="19" t="s">
        <v>991</v>
      </c>
      <c r="G51" s="56" t="s">
        <v>1219</v>
      </c>
      <c r="H51" s="56"/>
      <c r="I51" s="56"/>
      <c r="J51" s="19"/>
      <c r="K51" s="19"/>
      <c r="L51" s="19">
        <v>850</v>
      </c>
      <c r="M51" s="19"/>
      <c r="N51" s="19"/>
      <c r="O51" s="19"/>
      <c r="P51" s="19"/>
      <c r="Q51" s="19"/>
      <c r="R51" s="19"/>
      <c r="S51" s="19"/>
      <c r="T51" s="31"/>
      <c r="X51" s="28"/>
      <c r="Y51" s="28"/>
      <c r="Z51" s="5"/>
      <c r="AA51" s="5"/>
      <c r="AB51" s="5"/>
      <c r="AC51" s="5"/>
      <c r="AD51" s="5"/>
      <c r="AE51" s="5"/>
      <c r="AF51" s="5"/>
      <c r="AG51" s="5"/>
      <c r="AL51" s="28"/>
      <c r="AM51" s="34"/>
      <c r="AN51" s="31"/>
      <c r="AO51" s="31"/>
      <c r="AZ51" s="250"/>
      <c r="BA51" s="270"/>
      <c r="BE51" s="5"/>
      <c r="BF51" s="5"/>
      <c r="BG51" s="5"/>
      <c r="BH51" s="5"/>
      <c r="BI51" s="5"/>
      <c r="BJ51" s="5"/>
      <c r="BK51" s="5"/>
      <c r="BO51" s="28"/>
      <c r="BP51" s="28"/>
      <c r="BQ51" s="28"/>
      <c r="BR51" s="406">
        <v>0</v>
      </c>
      <c r="CR51" s="47">
        <f t="shared" si="2"/>
        <v>0</v>
      </c>
      <c r="CS51" s="7"/>
      <c r="CT51" s="7"/>
      <c r="CU51" s="7"/>
      <c r="CV51" s="7"/>
      <c r="CW51" s="7"/>
      <c r="CX51" s="7"/>
      <c r="CY51" s="7"/>
      <c r="CZ51" s="7"/>
    </row>
    <row r="52" spans="1:105" x14ac:dyDescent="0.25">
      <c r="A52" s="48">
        <v>356</v>
      </c>
      <c r="B52" s="19" t="s">
        <v>1254</v>
      </c>
      <c r="C52" s="19" t="s">
        <v>1252</v>
      </c>
      <c r="D52" s="19" t="s">
        <v>1253</v>
      </c>
      <c r="E52" s="47" t="s">
        <v>1</v>
      </c>
      <c r="F52" s="47" t="s">
        <v>991</v>
      </c>
      <c r="G52" s="53"/>
      <c r="H52" s="53" t="s">
        <v>1774</v>
      </c>
      <c r="I52" s="53" t="s">
        <v>1775</v>
      </c>
      <c r="J52" s="28">
        <v>1500</v>
      </c>
      <c r="K52" s="28">
        <v>850</v>
      </c>
      <c r="L52" s="31">
        <v>850</v>
      </c>
      <c r="M52" s="31">
        <v>850</v>
      </c>
      <c r="N52" s="31"/>
      <c r="O52" s="31"/>
      <c r="P52" s="31">
        <v>850</v>
      </c>
      <c r="Q52" s="31">
        <v>850</v>
      </c>
      <c r="R52" s="31">
        <v>850</v>
      </c>
      <c r="S52" s="31">
        <v>850</v>
      </c>
      <c r="T52" s="31">
        <v>850</v>
      </c>
      <c r="U52" s="137">
        <v>850</v>
      </c>
      <c r="V52" s="137">
        <v>850</v>
      </c>
      <c r="W52" s="137">
        <v>850</v>
      </c>
      <c r="X52" s="28"/>
      <c r="Y52" s="28">
        <v>1000</v>
      </c>
      <c r="Z52" s="137">
        <v>1000</v>
      </c>
      <c r="AA52" s="137">
        <v>1000</v>
      </c>
      <c r="AB52" s="137">
        <v>1000</v>
      </c>
      <c r="AC52" s="137">
        <v>1000</v>
      </c>
      <c r="AD52" s="137">
        <v>1000</v>
      </c>
      <c r="AE52" s="137">
        <v>1000</v>
      </c>
      <c r="AF52" s="137">
        <v>1000</v>
      </c>
      <c r="AG52" s="137">
        <v>1000</v>
      </c>
      <c r="AH52" s="137">
        <v>1000</v>
      </c>
      <c r="AI52" s="137">
        <v>1000</v>
      </c>
      <c r="AJ52" s="137">
        <v>1000</v>
      </c>
      <c r="AK52" s="137">
        <v>1000</v>
      </c>
      <c r="AL52" s="28"/>
      <c r="AM52" s="34"/>
      <c r="AN52" s="31">
        <v>1000</v>
      </c>
      <c r="AO52" s="31">
        <v>1000</v>
      </c>
      <c r="AZ52" s="250"/>
      <c r="BA52" s="270"/>
      <c r="BO52" s="28"/>
      <c r="BP52" s="28"/>
      <c r="BQ52" s="28"/>
      <c r="BR52" s="406">
        <v>0</v>
      </c>
      <c r="CR52" s="47">
        <f t="shared" si="2"/>
        <v>0</v>
      </c>
      <c r="CS52" s="7"/>
      <c r="CT52" s="7"/>
      <c r="CU52" s="7"/>
      <c r="CV52" s="7"/>
      <c r="CW52" s="7"/>
      <c r="CX52" s="7"/>
      <c r="CY52" s="7"/>
      <c r="CZ52" s="7"/>
    </row>
    <row r="53" spans="1:105" x14ac:dyDescent="0.25">
      <c r="A53" s="48">
        <v>362</v>
      </c>
      <c r="B53" s="19" t="s">
        <v>1290</v>
      </c>
      <c r="C53" s="19" t="s">
        <v>1287</v>
      </c>
      <c r="D53" s="19" t="s">
        <v>1288</v>
      </c>
      <c r="E53" s="47" t="s">
        <v>1</v>
      </c>
      <c r="F53" s="47" t="s">
        <v>991</v>
      </c>
      <c r="G53" s="53" t="s">
        <v>1289</v>
      </c>
      <c r="H53" s="53"/>
      <c r="I53" s="53"/>
      <c r="J53" s="28">
        <v>2000</v>
      </c>
      <c r="K53" s="28">
        <v>850</v>
      </c>
      <c r="L53" s="31">
        <v>850</v>
      </c>
      <c r="M53" s="31">
        <v>850</v>
      </c>
      <c r="N53" s="31">
        <v>850</v>
      </c>
      <c r="O53" s="31">
        <v>850</v>
      </c>
      <c r="P53" s="31">
        <v>850</v>
      </c>
      <c r="Q53" s="31">
        <v>850</v>
      </c>
      <c r="R53" s="31">
        <v>850</v>
      </c>
      <c r="S53" s="31">
        <v>850</v>
      </c>
      <c r="T53" s="31">
        <v>850</v>
      </c>
      <c r="U53" s="137">
        <v>850</v>
      </c>
      <c r="V53" s="137">
        <v>850</v>
      </c>
      <c r="W53" s="137">
        <v>850</v>
      </c>
      <c r="X53" s="28"/>
      <c r="Y53" s="28">
        <v>500</v>
      </c>
      <c r="Z53" s="137">
        <v>900</v>
      </c>
      <c r="AA53" s="137">
        <v>900</v>
      </c>
      <c r="AB53" s="137">
        <v>900</v>
      </c>
      <c r="AC53" s="137">
        <v>900</v>
      </c>
      <c r="AD53" s="137">
        <v>900</v>
      </c>
      <c r="AE53" s="137">
        <v>900</v>
      </c>
      <c r="AF53" t="s">
        <v>1636</v>
      </c>
      <c r="AL53" s="28"/>
      <c r="AM53" s="34"/>
      <c r="AN53" s="31"/>
      <c r="AO53" s="31"/>
      <c r="AP53" s="318"/>
      <c r="AQ53" s="318"/>
      <c r="AR53" s="318"/>
      <c r="AS53" s="318"/>
      <c r="AT53" s="318"/>
      <c r="AU53" s="318"/>
      <c r="AV53" s="318"/>
      <c r="AW53" s="318"/>
      <c r="AX53" s="318"/>
      <c r="AY53" s="318"/>
      <c r="AZ53" s="250"/>
      <c r="BA53" s="270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N53" s="275"/>
      <c r="BO53" s="28"/>
      <c r="BP53" s="28"/>
      <c r="BQ53" s="28"/>
      <c r="BR53" s="406">
        <v>0</v>
      </c>
      <c r="CR53" s="47">
        <f t="shared" si="2"/>
        <v>0</v>
      </c>
      <c r="CS53" s="7"/>
      <c r="CT53" s="7"/>
      <c r="CU53" s="7"/>
      <c r="CV53" s="7"/>
      <c r="CW53" s="7"/>
      <c r="CX53" s="7"/>
      <c r="CY53" s="7"/>
      <c r="CZ53" s="7"/>
    </row>
    <row r="54" spans="1:105" x14ac:dyDescent="0.25">
      <c r="A54" s="48">
        <v>365</v>
      </c>
      <c r="B54" s="19" t="s">
        <v>1299</v>
      </c>
      <c r="C54" s="19" t="s">
        <v>1296</v>
      </c>
      <c r="D54" s="19" t="s">
        <v>1297</v>
      </c>
      <c r="E54" s="47" t="s">
        <v>1</v>
      </c>
      <c r="F54" s="47" t="s">
        <v>991</v>
      </c>
      <c r="G54" s="53" t="s">
        <v>1298</v>
      </c>
      <c r="H54" s="53" t="s">
        <v>1759</v>
      </c>
      <c r="I54" s="53"/>
      <c r="J54" s="28">
        <v>1500</v>
      </c>
      <c r="K54" s="28">
        <v>850</v>
      </c>
      <c r="L54" s="31">
        <v>0</v>
      </c>
      <c r="M54" s="31">
        <v>850</v>
      </c>
      <c r="N54" s="31">
        <v>850</v>
      </c>
      <c r="O54" s="31">
        <v>850</v>
      </c>
      <c r="P54" s="31">
        <v>850</v>
      </c>
      <c r="Q54" s="31">
        <v>850</v>
      </c>
      <c r="R54" s="31">
        <v>850</v>
      </c>
      <c r="S54" s="31">
        <v>850</v>
      </c>
      <c r="T54" s="31">
        <v>850</v>
      </c>
      <c r="U54" s="137">
        <v>850</v>
      </c>
      <c r="V54" s="151">
        <v>850</v>
      </c>
      <c r="W54" s="137">
        <v>850</v>
      </c>
      <c r="X54" s="28"/>
      <c r="Y54" s="28"/>
      <c r="Z54" s="151">
        <v>1000</v>
      </c>
      <c r="AA54" s="151">
        <v>1000</v>
      </c>
      <c r="AB54" s="151">
        <v>1000</v>
      </c>
      <c r="AC54" s="151">
        <v>1000</v>
      </c>
      <c r="AD54" s="151">
        <v>1000</v>
      </c>
      <c r="AE54" s="151">
        <v>1000</v>
      </c>
      <c r="AF54" s="151">
        <v>1000</v>
      </c>
      <c r="AG54" s="151">
        <v>1000</v>
      </c>
      <c r="AH54" s="151">
        <v>1000</v>
      </c>
      <c r="AI54" s="151">
        <v>1000</v>
      </c>
      <c r="AJ54" s="151">
        <v>1000</v>
      </c>
      <c r="AK54" s="151">
        <v>1000</v>
      </c>
      <c r="AL54" s="28"/>
      <c r="AM54" s="34"/>
      <c r="AN54" s="31">
        <v>1000</v>
      </c>
      <c r="AO54" s="31">
        <v>1000</v>
      </c>
      <c r="AP54" s="137">
        <v>1000</v>
      </c>
      <c r="AQ54" s="137">
        <v>1000</v>
      </c>
      <c r="AR54" s="137">
        <v>1000</v>
      </c>
      <c r="AS54" s="137">
        <v>1000</v>
      </c>
      <c r="AZ54" s="250"/>
      <c r="BA54" s="270"/>
      <c r="BH54" s="5"/>
      <c r="BI54" s="5"/>
      <c r="BJ54" s="5"/>
      <c r="BK54" s="5"/>
      <c r="BL54" s="5"/>
      <c r="BO54" s="28"/>
      <c r="BP54" s="28"/>
      <c r="BQ54" s="28"/>
      <c r="BR54" s="406">
        <v>0</v>
      </c>
      <c r="CR54" s="47">
        <f t="shared" si="2"/>
        <v>0</v>
      </c>
      <c r="CS54" s="7"/>
      <c r="CT54" s="7"/>
      <c r="CU54" s="7"/>
      <c r="CV54" s="7"/>
      <c r="CW54" s="7"/>
      <c r="CX54" s="7"/>
      <c r="CY54" s="7"/>
      <c r="CZ54" s="7"/>
    </row>
    <row r="55" spans="1:105" x14ac:dyDescent="0.25">
      <c r="A55" s="59">
        <v>366</v>
      </c>
      <c r="B55" s="47" t="s">
        <v>1305</v>
      </c>
      <c r="C55" s="19" t="s">
        <v>1302</v>
      </c>
      <c r="D55" s="19" t="s">
        <v>1303</v>
      </c>
      <c r="E55" s="47" t="s">
        <v>1</v>
      </c>
      <c r="F55" s="47" t="s">
        <v>991</v>
      </c>
      <c r="G55" s="53" t="s">
        <v>1304</v>
      </c>
      <c r="H55" s="53"/>
      <c r="I55" s="53"/>
      <c r="J55" s="28">
        <v>1500</v>
      </c>
      <c r="K55" s="28"/>
      <c r="L55" s="31"/>
      <c r="M55" s="31">
        <v>850</v>
      </c>
      <c r="N55" s="31">
        <v>850</v>
      </c>
      <c r="O55" s="31"/>
      <c r="P55" s="31">
        <v>850</v>
      </c>
      <c r="Q55" s="31">
        <v>850</v>
      </c>
      <c r="R55" s="31">
        <v>850</v>
      </c>
      <c r="S55" s="31">
        <v>850</v>
      </c>
      <c r="T55" s="31">
        <v>850</v>
      </c>
      <c r="U55" s="137">
        <v>850</v>
      </c>
      <c r="V55" s="151">
        <v>850</v>
      </c>
      <c r="W55" s="137">
        <v>850</v>
      </c>
      <c r="X55" s="28"/>
      <c r="Y55" s="28"/>
      <c r="AL55" s="28"/>
      <c r="AM55" s="34"/>
      <c r="AN55" s="31"/>
      <c r="AO55" s="31"/>
      <c r="AZ55" s="250"/>
      <c r="BA55" s="270"/>
      <c r="BH55" s="5"/>
      <c r="BI55" s="5"/>
      <c r="BJ55" s="5"/>
      <c r="BK55" s="5"/>
      <c r="BL55" s="5"/>
      <c r="BO55" s="28"/>
      <c r="BP55" s="28"/>
      <c r="BQ55" s="28"/>
      <c r="BR55" s="406">
        <v>0</v>
      </c>
      <c r="CR55" s="47">
        <f t="shared" si="2"/>
        <v>0</v>
      </c>
      <c r="CS55" s="7"/>
      <c r="CT55" s="7"/>
      <c r="CU55" s="7"/>
      <c r="CV55" s="7"/>
      <c r="CW55" s="7"/>
      <c r="CX55" s="7"/>
      <c r="CY55" s="7"/>
      <c r="CZ55" s="7"/>
    </row>
    <row r="56" spans="1:105" x14ac:dyDescent="0.25">
      <c r="A56" s="48">
        <v>407</v>
      </c>
      <c r="B56" s="19" t="s">
        <v>1472</v>
      </c>
      <c r="C56" s="19" t="s">
        <v>1470</v>
      </c>
      <c r="D56" s="5" t="s">
        <v>1471</v>
      </c>
      <c r="E56" s="47" t="s">
        <v>125</v>
      </c>
      <c r="F56" s="47" t="s">
        <v>1350</v>
      </c>
      <c r="G56" s="41" t="s">
        <v>1473</v>
      </c>
      <c r="H56" s="275" t="s">
        <v>2233</v>
      </c>
      <c r="I56" s="41"/>
      <c r="J56" s="28"/>
      <c r="K56" s="28"/>
      <c r="X56" s="28">
        <v>2000</v>
      </c>
      <c r="Y56" s="28"/>
      <c r="Z56" s="7">
        <v>800</v>
      </c>
      <c r="AA56">
        <v>800</v>
      </c>
      <c r="AC56">
        <v>800</v>
      </c>
      <c r="AD56">
        <v>800</v>
      </c>
      <c r="AE56">
        <v>800</v>
      </c>
      <c r="AF56">
        <v>800</v>
      </c>
      <c r="AG56">
        <v>800</v>
      </c>
      <c r="AH56">
        <v>800</v>
      </c>
      <c r="AI56">
        <v>800</v>
      </c>
      <c r="AJ56">
        <v>800</v>
      </c>
      <c r="AK56">
        <v>800</v>
      </c>
      <c r="AL56" s="28"/>
      <c r="AM56" s="34"/>
      <c r="AN56" s="31">
        <v>800</v>
      </c>
      <c r="AO56" s="31">
        <v>800</v>
      </c>
      <c r="AQ56">
        <v>800</v>
      </c>
      <c r="AR56">
        <v>800</v>
      </c>
      <c r="AS56">
        <v>800</v>
      </c>
      <c r="AT56">
        <v>800</v>
      </c>
      <c r="AU56">
        <v>800</v>
      </c>
      <c r="AV56">
        <v>800</v>
      </c>
      <c r="AW56">
        <v>800</v>
      </c>
      <c r="AZ56" s="250"/>
      <c r="BA56" s="270"/>
      <c r="BE56" s="5"/>
      <c r="BF56" s="5"/>
      <c r="BG56" s="5"/>
      <c r="BH56" s="5"/>
      <c r="BI56" s="5"/>
      <c r="BJ56" s="5"/>
      <c r="BK56" s="5"/>
      <c r="BO56" s="28"/>
      <c r="BP56" s="28"/>
      <c r="BQ56" s="28"/>
      <c r="BR56" s="406">
        <v>0</v>
      </c>
      <c r="CR56" s="47">
        <f t="shared" si="2"/>
        <v>0</v>
      </c>
      <c r="CS56" s="7"/>
      <c r="CT56" s="7"/>
      <c r="CU56" s="7"/>
      <c r="CV56" s="7"/>
      <c r="CW56" s="7"/>
      <c r="CX56" s="7"/>
      <c r="CY56" s="7"/>
      <c r="CZ56" s="7"/>
    </row>
    <row r="57" spans="1:105" x14ac:dyDescent="0.25">
      <c r="A57" s="249">
        <v>303</v>
      </c>
      <c r="B57" s="250" t="s">
        <v>1028</v>
      </c>
      <c r="C57" s="250" t="s">
        <v>1013</v>
      </c>
      <c r="D57" s="250" t="s">
        <v>525</v>
      </c>
      <c r="E57" s="47" t="s">
        <v>1</v>
      </c>
      <c r="F57" s="31" t="s">
        <v>991</v>
      </c>
      <c r="G57" s="42" t="s">
        <v>1016</v>
      </c>
      <c r="H57" s="42"/>
      <c r="I57" s="42"/>
      <c r="J57" s="28">
        <v>2000</v>
      </c>
      <c r="K57" s="28">
        <v>850</v>
      </c>
      <c r="L57" s="31">
        <v>850</v>
      </c>
      <c r="M57" s="31">
        <v>850</v>
      </c>
      <c r="N57" s="31">
        <v>850</v>
      </c>
      <c r="O57" s="31">
        <v>850</v>
      </c>
      <c r="P57" s="31">
        <v>850</v>
      </c>
      <c r="Q57" s="31">
        <v>850</v>
      </c>
      <c r="R57" s="31">
        <v>850</v>
      </c>
      <c r="S57" s="31">
        <v>850</v>
      </c>
      <c r="T57" s="31">
        <v>850</v>
      </c>
      <c r="U57" s="151">
        <v>850</v>
      </c>
      <c r="V57" s="151">
        <v>850</v>
      </c>
      <c r="W57" s="183">
        <v>850</v>
      </c>
      <c r="X57" s="28"/>
      <c r="Y57" s="28">
        <f>500+500</f>
        <v>1000</v>
      </c>
      <c r="Z57" s="7">
        <v>1000</v>
      </c>
      <c r="AA57" s="7">
        <v>1000</v>
      </c>
      <c r="AB57" s="7">
        <v>1000</v>
      </c>
      <c r="AC57" s="7">
        <v>1000</v>
      </c>
      <c r="AD57" s="7">
        <v>1000</v>
      </c>
      <c r="AE57" s="7">
        <v>1000</v>
      </c>
      <c r="AF57" s="7">
        <v>1000</v>
      </c>
      <c r="AG57" s="7">
        <v>1000</v>
      </c>
      <c r="AH57" s="7">
        <v>1000</v>
      </c>
      <c r="AI57" s="7">
        <v>1000</v>
      </c>
      <c r="AJ57" s="7">
        <v>1000</v>
      </c>
      <c r="AK57" s="183">
        <v>1000</v>
      </c>
      <c r="AL57" s="28"/>
      <c r="AM57" s="34">
        <v>1000</v>
      </c>
      <c r="AN57" s="31">
        <v>1000</v>
      </c>
      <c r="AO57" s="31"/>
      <c r="AP57">
        <v>1000</v>
      </c>
      <c r="AQ57">
        <v>1000</v>
      </c>
      <c r="AR57">
        <v>1000</v>
      </c>
      <c r="AS57">
        <v>1000</v>
      </c>
      <c r="AT57">
        <v>1000</v>
      </c>
      <c r="AU57">
        <v>1000</v>
      </c>
      <c r="AV57">
        <v>1000</v>
      </c>
      <c r="AW57">
        <v>1000</v>
      </c>
      <c r="AX57">
        <v>1000</v>
      </c>
      <c r="AY57">
        <v>1000</v>
      </c>
      <c r="AZ57" s="250"/>
      <c r="BA57" s="270">
        <v>1200</v>
      </c>
      <c r="BB57" s="7">
        <v>1200</v>
      </c>
      <c r="BC57" s="7">
        <v>1200</v>
      </c>
      <c r="BD57" s="7">
        <v>1200</v>
      </c>
      <c r="BE57" s="7">
        <v>1200</v>
      </c>
      <c r="BF57" s="7">
        <v>1200</v>
      </c>
      <c r="BG57" s="7">
        <v>1200</v>
      </c>
      <c r="BH57" s="7">
        <v>1200</v>
      </c>
      <c r="BI57" s="7">
        <v>1200</v>
      </c>
      <c r="BJ57" s="7">
        <v>1200</v>
      </c>
      <c r="BK57" s="7">
        <v>1200</v>
      </c>
      <c r="BL57" s="318" t="s">
        <v>3000</v>
      </c>
      <c r="BN57" s="275" t="s">
        <v>990</v>
      </c>
      <c r="BO57" s="28"/>
      <c r="BP57" s="28"/>
      <c r="BQ57" s="28"/>
      <c r="BR57" s="406">
        <v>0</v>
      </c>
      <c r="BS57" t="s">
        <v>2997</v>
      </c>
      <c r="BT57" t="s">
        <v>2997</v>
      </c>
      <c r="BU57" t="s">
        <v>3171</v>
      </c>
      <c r="BV57" t="s">
        <v>3171</v>
      </c>
      <c r="BW57" s="634" t="s">
        <v>4191</v>
      </c>
      <c r="BX57" s="634"/>
      <c r="BY57" s="634"/>
      <c r="BZ57" s="634"/>
      <c r="CA57" s="634"/>
      <c r="CB57" s="438"/>
      <c r="CC57" s="458"/>
      <c r="CD57" s="507"/>
      <c r="CE57" s="519"/>
      <c r="CF57" s="539"/>
      <c r="CG57" s="546"/>
      <c r="CH57" s="547"/>
      <c r="CI57" s="550"/>
      <c r="CJ57" s="559"/>
      <c r="CK57" s="560"/>
      <c r="CL57" s="561"/>
      <c r="CM57" s="567"/>
      <c r="CN57" s="569"/>
      <c r="CO57" s="591"/>
      <c r="CP57" s="596"/>
      <c r="CR57" s="47">
        <f>+BR57*(COUNTBLANK(BS57:CQ57)-1)</f>
        <v>0</v>
      </c>
      <c r="CS57" s="7"/>
      <c r="CT57" s="7"/>
      <c r="CU57" s="7"/>
      <c r="CV57" s="7"/>
      <c r="CW57" s="7"/>
      <c r="CX57" s="7"/>
      <c r="CY57" s="7"/>
      <c r="CZ57" s="7"/>
    </row>
    <row r="58" spans="1:105" x14ac:dyDescent="0.25">
      <c r="A58" s="59">
        <v>304</v>
      </c>
      <c r="B58" s="31" t="s">
        <v>1029</v>
      </c>
      <c r="C58" s="31" t="s">
        <v>1014</v>
      </c>
      <c r="D58" s="31" t="s">
        <v>1015</v>
      </c>
      <c r="E58" s="47" t="s">
        <v>1</v>
      </c>
      <c r="F58" s="31" t="s">
        <v>991</v>
      </c>
      <c r="G58" s="42" t="s">
        <v>1017</v>
      </c>
      <c r="H58" s="42"/>
      <c r="I58" s="42"/>
      <c r="J58" s="28">
        <v>1000</v>
      </c>
      <c r="K58" s="28">
        <v>850</v>
      </c>
      <c r="L58" s="31">
        <v>600</v>
      </c>
      <c r="M58" s="31">
        <v>600</v>
      </c>
      <c r="N58" s="31">
        <v>600</v>
      </c>
      <c r="O58" s="31">
        <v>600</v>
      </c>
      <c r="P58" s="31">
        <v>600</v>
      </c>
      <c r="Q58" s="31">
        <v>600</v>
      </c>
      <c r="R58" s="31">
        <v>600</v>
      </c>
      <c r="S58" s="31">
        <v>600</v>
      </c>
      <c r="T58" s="31">
        <v>600</v>
      </c>
      <c r="U58" s="137">
        <v>600</v>
      </c>
      <c r="V58" s="137">
        <v>600</v>
      </c>
      <c r="W58" s="137">
        <v>600</v>
      </c>
      <c r="X58" s="28"/>
      <c r="Y58" s="28">
        <f>500+500</f>
        <v>1000</v>
      </c>
      <c r="Z58" s="137">
        <v>700</v>
      </c>
      <c r="AA58" s="137">
        <v>700</v>
      </c>
      <c r="AB58" s="137">
        <v>700</v>
      </c>
      <c r="AC58" s="137">
        <v>700</v>
      </c>
      <c r="AD58" s="137">
        <v>700</v>
      </c>
      <c r="AE58" s="137">
        <v>700</v>
      </c>
      <c r="AF58" s="137">
        <v>700</v>
      </c>
      <c r="AG58" s="137">
        <v>700</v>
      </c>
      <c r="AH58" s="137">
        <v>700</v>
      </c>
      <c r="AI58" s="137">
        <v>700</v>
      </c>
      <c r="AJ58" s="137">
        <v>700</v>
      </c>
      <c r="AK58" s="137">
        <v>700</v>
      </c>
      <c r="AL58" s="28"/>
      <c r="AM58" s="34">
        <v>700</v>
      </c>
      <c r="AN58" s="31">
        <v>700</v>
      </c>
      <c r="AO58" s="31">
        <v>700</v>
      </c>
      <c r="AP58" s="137">
        <v>700</v>
      </c>
      <c r="AQ58" s="137">
        <v>700</v>
      </c>
      <c r="AR58" s="137">
        <v>700</v>
      </c>
      <c r="AS58" s="137">
        <v>700</v>
      </c>
      <c r="AT58" s="137">
        <v>700</v>
      </c>
      <c r="AU58" s="137">
        <v>700</v>
      </c>
      <c r="AV58" s="137">
        <v>700</v>
      </c>
      <c r="AW58" s="137">
        <v>700</v>
      </c>
      <c r="AX58" s="137">
        <v>700</v>
      </c>
      <c r="AY58" s="137">
        <v>700</v>
      </c>
      <c r="AZ58" s="250"/>
      <c r="BA58" s="270"/>
      <c r="BB58" s="151">
        <v>800</v>
      </c>
      <c r="BC58" s="151">
        <v>800</v>
      </c>
      <c r="BD58" s="151">
        <v>800</v>
      </c>
      <c r="BE58" s="318">
        <v>800</v>
      </c>
      <c r="BF58" s="318">
        <v>800</v>
      </c>
      <c r="BG58" s="318">
        <v>800</v>
      </c>
      <c r="BH58" s="318">
        <v>800</v>
      </c>
      <c r="BI58" s="318">
        <v>800</v>
      </c>
      <c r="BJ58" s="318">
        <v>800</v>
      </c>
      <c r="BK58" s="318">
        <v>800</v>
      </c>
      <c r="BL58" s="318">
        <v>800</v>
      </c>
      <c r="BM58" s="318">
        <v>800</v>
      </c>
      <c r="BN58" s="275">
        <f>800*(COUNTBLANK(AR58:BM58)-2)</f>
        <v>0</v>
      </c>
      <c r="BO58" s="28"/>
      <c r="BP58" s="28"/>
      <c r="BQ58" s="28"/>
      <c r="BR58" s="406">
        <v>900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 s="275">
        <v>0</v>
      </c>
      <c r="CC58" s="275">
        <v>0</v>
      </c>
      <c r="CR58" s="47">
        <v>0</v>
      </c>
      <c r="CS58" s="7"/>
      <c r="CT58" s="7"/>
      <c r="CU58" s="7"/>
      <c r="CV58" s="7"/>
      <c r="CW58" s="7"/>
      <c r="CX58" s="7"/>
      <c r="CY58" s="7"/>
      <c r="CZ58" s="7"/>
    </row>
    <row r="59" spans="1:105" x14ac:dyDescent="0.25">
      <c r="A59" s="222">
        <v>345</v>
      </c>
      <c r="B59" s="223" t="s">
        <v>1228</v>
      </c>
      <c r="C59" s="223" t="s">
        <v>1227</v>
      </c>
      <c r="D59" s="223" t="s">
        <v>962</v>
      </c>
      <c r="E59" s="223" t="s">
        <v>125</v>
      </c>
      <c r="F59" s="223" t="s">
        <v>991</v>
      </c>
      <c r="G59" s="224" t="s">
        <v>1237</v>
      </c>
      <c r="H59" s="224" t="s">
        <v>1762</v>
      </c>
      <c r="I59" s="224" t="s">
        <v>1763</v>
      </c>
      <c r="J59" s="22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633" t="s">
        <v>1630</v>
      </c>
      <c r="V59" s="633"/>
      <c r="W59" s="633"/>
      <c r="X59" s="174"/>
      <c r="Y59" s="223"/>
      <c r="Z59" s="223">
        <v>200</v>
      </c>
      <c r="AA59" s="174">
        <v>200</v>
      </c>
      <c r="AB59" s="174">
        <v>200</v>
      </c>
      <c r="AC59" s="174">
        <v>200</v>
      </c>
      <c r="AD59" s="174">
        <v>200</v>
      </c>
      <c r="AE59" s="174">
        <v>200</v>
      </c>
      <c r="AF59" s="174"/>
      <c r="AG59" s="174"/>
      <c r="AH59" s="174"/>
      <c r="AI59" s="174"/>
      <c r="AJ59" s="174"/>
      <c r="AK59" s="174"/>
      <c r="AL59" s="28"/>
      <c r="AM59" s="34"/>
      <c r="AN59" s="31">
        <v>250</v>
      </c>
      <c r="AO59" s="31">
        <v>250</v>
      </c>
      <c r="AP59" s="3">
        <v>250</v>
      </c>
      <c r="AQ59" s="47">
        <v>250</v>
      </c>
      <c r="AR59" s="47">
        <v>250</v>
      </c>
      <c r="AS59" s="137">
        <v>250</v>
      </c>
      <c r="AT59" s="137" t="s">
        <v>3049</v>
      </c>
      <c r="AU59" s="137" t="s">
        <v>3049</v>
      </c>
      <c r="AV59" s="137" t="s">
        <v>3113</v>
      </c>
      <c r="AW59" s="137" t="s">
        <v>3113</v>
      </c>
      <c r="AX59" s="137" t="s">
        <v>3410</v>
      </c>
      <c r="AY59" s="137" t="s">
        <v>3410</v>
      </c>
      <c r="AZ59" s="250"/>
      <c r="BA59" s="270"/>
      <c r="BB59" s="151" t="s">
        <v>3616</v>
      </c>
      <c r="BC59" s="151" t="s">
        <v>3616</v>
      </c>
      <c r="BD59" s="151" t="s">
        <v>3806</v>
      </c>
      <c r="BE59" s="151" t="s">
        <v>3806</v>
      </c>
      <c r="BF59" s="151" t="s">
        <v>4003</v>
      </c>
      <c r="BG59" s="151" t="s">
        <v>4003</v>
      </c>
      <c r="BH59" s="151" t="s">
        <v>4226</v>
      </c>
      <c r="BI59" s="151" t="s">
        <v>4226</v>
      </c>
      <c r="BJ59" s="151" t="s">
        <v>4520</v>
      </c>
      <c r="BK59" s="151" t="s">
        <v>4520</v>
      </c>
      <c r="BL59" s="151" t="s">
        <v>4778</v>
      </c>
      <c r="BM59" s="151" t="s">
        <v>4778</v>
      </c>
      <c r="BO59" s="28"/>
      <c r="BP59" s="28"/>
      <c r="BQ59" s="28">
        <v>0</v>
      </c>
      <c r="BR59" s="406">
        <v>250</v>
      </c>
      <c r="BS59" t="s">
        <v>5069</v>
      </c>
      <c r="BT59" s="275" t="s">
        <v>5069</v>
      </c>
      <c r="BU59" s="275" t="s">
        <v>5069</v>
      </c>
      <c r="BV59" s="275" t="s">
        <v>5069</v>
      </c>
      <c r="BW59" s="7" t="s">
        <v>5396</v>
      </c>
      <c r="BX59" s="7" t="s">
        <v>5396</v>
      </c>
      <c r="BY59" s="7" t="s">
        <v>5641</v>
      </c>
      <c r="BZ59" s="7" t="s">
        <v>5641</v>
      </c>
      <c r="CA59" s="7" t="s">
        <v>5697</v>
      </c>
      <c r="CB59" s="7" t="s">
        <v>5697</v>
      </c>
      <c r="CC59" s="7" t="s">
        <v>5697</v>
      </c>
      <c r="CD59" s="7" t="s">
        <v>5697</v>
      </c>
      <c r="CE59" s="117"/>
      <c r="CF59" s="19"/>
      <c r="CG59" s="520"/>
      <c r="CH59" s="520"/>
      <c r="CI59" s="541"/>
      <c r="CJ59" s="541"/>
      <c r="CK59" s="520"/>
      <c r="CL59" s="520"/>
      <c r="CM59" s="520"/>
      <c r="CN59" s="541"/>
      <c r="CO59" s="520"/>
      <c r="CP59" s="520"/>
      <c r="CQ59" s="275">
        <f>COUNTBLANK(CE59:CP59)</f>
        <v>12</v>
      </c>
      <c r="CR59" s="47">
        <f>+BR59*(COUNTBLANK(BS59:CP59))</f>
        <v>3000</v>
      </c>
      <c r="CS59" s="28"/>
      <c r="CT59" s="28"/>
      <c r="CU59" s="28"/>
      <c r="CV59" s="47"/>
      <c r="CW59" s="7"/>
      <c r="CX59" s="7"/>
      <c r="CY59" s="7"/>
      <c r="CZ59" s="7"/>
      <c r="DA59" t="s">
        <v>4233</v>
      </c>
    </row>
    <row r="60" spans="1:105" x14ac:dyDescent="0.25">
      <c r="A60" s="59">
        <v>459</v>
      </c>
      <c r="B60" s="47" t="s">
        <v>1645</v>
      </c>
      <c r="C60" t="s">
        <v>1643</v>
      </c>
      <c r="D60" s="31" t="s">
        <v>545</v>
      </c>
      <c r="E60" s="47" t="s">
        <v>125</v>
      </c>
      <c r="F60" s="47" t="s">
        <v>1350</v>
      </c>
      <c r="G60" s="53" t="s">
        <v>1644</v>
      </c>
      <c r="H60" s="53" t="s">
        <v>6691</v>
      </c>
      <c r="I60" s="53"/>
      <c r="J60" s="47"/>
      <c r="K60" s="47"/>
      <c r="X60" s="28">
        <v>1000</v>
      </c>
      <c r="Y60" s="28">
        <v>1000</v>
      </c>
      <c r="Z60" s="22"/>
      <c r="AA60" s="22"/>
      <c r="AB60" s="22"/>
      <c r="AC60" s="22"/>
      <c r="AD60" s="22"/>
      <c r="AE60" s="22"/>
      <c r="AF60" s="22"/>
      <c r="AG60">
        <v>1000</v>
      </c>
      <c r="AH60">
        <v>1000</v>
      </c>
      <c r="AI60">
        <v>1000</v>
      </c>
      <c r="AJ60">
        <v>1000</v>
      </c>
      <c r="AK60">
        <v>1000</v>
      </c>
      <c r="AL60" s="28"/>
      <c r="AM60" s="34"/>
      <c r="AN60" s="31"/>
      <c r="AO60" s="31"/>
      <c r="AP60">
        <v>1000</v>
      </c>
      <c r="AQ60">
        <v>1000</v>
      </c>
      <c r="AR60">
        <v>1000</v>
      </c>
      <c r="AS60">
        <v>1000</v>
      </c>
      <c r="AT60">
        <v>1000</v>
      </c>
      <c r="AU60">
        <v>1000</v>
      </c>
      <c r="AV60">
        <v>1000</v>
      </c>
      <c r="AW60">
        <v>1000</v>
      </c>
      <c r="AX60">
        <v>1000</v>
      </c>
      <c r="AY60">
        <v>1000</v>
      </c>
      <c r="AZ60" s="250"/>
      <c r="BA60" s="270">
        <v>800</v>
      </c>
      <c r="BB60">
        <v>1000</v>
      </c>
      <c r="BC60">
        <v>1000</v>
      </c>
      <c r="BD60">
        <v>1000</v>
      </c>
      <c r="BE60">
        <v>1000</v>
      </c>
      <c r="BF60">
        <v>1000</v>
      </c>
      <c r="BG60">
        <v>1000</v>
      </c>
      <c r="BH60">
        <v>1000</v>
      </c>
      <c r="BI60">
        <v>800</v>
      </c>
      <c r="BJ60">
        <v>800</v>
      </c>
      <c r="BK60">
        <v>800</v>
      </c>
      <c r="BL60">
        <v>800</v>
      </c>
      <c r="BM60">
        <v>800</v>
      </c>
      <c r="BN60">
        <v>0</v>
      </c>
      <c r="BO60" s="28"/>
      <c r="BP60" s="28"/>
      <c r="BQ60" s="28"/>
      <c r="BR60" s="406">
        <v>900</v>
      </c>
      <c r="BS60" t="s">
        <v>3338</v>
      </c>
      <c r="BT60" s="275" t="s">
        <v>3338</v>
      </c>
      <c r="BU60" t="s">
        <v>3683</v>
      </c>
      <c r="BV60" s="275" t="s">
        <v>3683</v>
      </c>
      <c r="BW60" s="275" t="s">
        <v>3683</v>
      </c>
      <c r="BX60" s="7" t="s">
        <v>4442</v>
      </c>
      <c r="BY60" s="7" t="s">
        <v>4548</v>
      </c>
      <c r="BZ60" s="7" t="s">
        <v>4548</v>
      </c>
      <c r="CA60" s="7" t="s">
        <v>5031</v>
      </c>
      <c r="CB60" s="7" t="s">
        <v>5031</v>
      </c>
      <c r="CC60" s="7" t="s">
        <v>5803</v>
      </c>
      <c r="CD60" s="7" t="s">
        <v>5803</v>
      </c>
      <c r="CE60" s="541" t="s">
        <v>6314</v>
      </c>
      <c r="CF60" s="520" t="s">
        <v>6314</v>
      </c>
      <c r="CG60" s="520" t="s">
        <v>6603</v>
      </c>
      <c r="CH60" s="520" t="s">
        <v>6906</v>
      </c>
      <c r="CI60" s="541" t="s">
        <v>6906</v>
      </c>
      <c r="CJ60" s="520" t="s">
        <v>7199</v>
      </c>
      <c r="CK60" s="520" t="s">
        <v>7199</v>
      </c>
      <c r="CL60" s="520" t="s">
        <v>7396</v>
      </c>
      <c r="CM60" s="520" t="s">
        <v>7396</v>
      </c>
      <c r="CN60" s="541"/>
      <c r="CO60" s="520"/>
      <c r="CP60" s="520"/>
      <c r="CQ60" s="275">
        <f>COUNTBLANK(CE60:CP60)</f>
        <v>3</v>
      </c>
      <c r="CR60" s="47">
        <f>+BR60*(COUNTBLANK(BS60:CP60))</f>
        <v>2700</v>
      </c>
      <c r="CS60" s="28"/>
      <c r="CT60" s="28"/>
      <c r="CU60" s="28"/>
      <c r="CV60" s="47"/>
      <c r="CW60" s="47"/>
      <c r="CX60" s="7"/>
      <c r="CY60" s="7"/>
      <c r="CZ60" s="7"/>
    </row>
    <row r="61" spans="1:105" x14ac:dyDescent="0.25">
      <c r="CR61" s="47">
        <f t="shared" si="2"/>
        <v>0</v>
      </c>
      <c r="CS61" s="7"/>
      <c r="CT61" s="7"/>
      <c r="CU61" s="7"/>
      <c r="CV61" s="7"/>
      <c r="CW61" s="7"/>
      <c r="CX61" s="7"/>
      <c r="CY61" s="7"/>
      <c r="CZ61" s="7"/>
    </row>
    <row r="62" spans="1:105" x14ac:dyDescent="0.25">
      <c r="CR62" s="47">
        <f t="shared" si="2"/>
        <v>0</v>
      </c>
      <c r="CS62" s="7"/>
      <c r="CT62" s="7"/>
      <c r="CU62" s="7"/>
      <c r="CV62" s="7"/>
      <c r="CW62" s="7"/>
      <c r="CX62" s="7"/>
      <c r="CY62" s="7"/>
      <c r="CZ62" s="7"/>
    </row>
    <row r="63" spans="1:105" x14ac:dyDescent="0.25">
      <c r="CR63" s="47">
        <f t="shared" si="2"/>
        <v>0</v>
      </c>
      <c r="CS63" s="7"/>
      <c r="CT63" s="7"/>
      <c r="CU63" s="7"/>
      <c r="CV63" s="7"/>
      <c r="CW63" s="7"/>
      <c r="CX63" s="7"/>
      <c r="CY63" s="7"/>
      <c r="CZ63" s="7"/>
    </row>
  </sheetData>
  <mergeCells count="2">
    <mergeCell ref="U59:W59"/>
    <mergeCell ref="BW57:CA57"/>
  </mergeCells>
  <pageMargins left="0.2" right="0.2" top="0.25" bottom="0.25" header="0.3" footer="0.3"/>
  <pageSetup paperSize="9" orientation="landscape" horizontalDpi="4294967293" verticalDpi="4294967293" r:id="rId1"/>
  <headerFooter>
    <oddHeader>&amp;L&amp;"Calibri"&amp;10&amp;K000000CLASSIFICATION: C1 - CONTROLLED&amp;1#</oddHeader>
  </headerFooter>
  <customProperties>
    <customPr name="_pios_id" r:id="rId2"/>
  </customProperties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Y65565"/>
  <sheetViews>
    <sheetView zoomScaleNormal="100" workbookViewId="0">
      <pane xSplit="4" topLeftCell="DH1" activePane="topRight" state="frozen"/>
      <selection pane="topRight" activeCell="B38" sqref="B38"/>
    </sheetView>
  </sheetViews>
  <sheetFormatPr defaultRowHeight="15" outlineLevelRow="1" x14ac:dyDescent="0.25"/>
  <cols>
    <col min="1" max="1" width="10.42578125" bestFit="1" customWidth="1"/>
    <col min="2" max="2" width="23.140625" customWidth="1"/>
    <col min="3" max="3" width="32.5703125" bestFit="1" customWidth="1"/>
    <col min="4" max="4" width="33.85546875" bestFit="1" customWidth="1"/>
    <col min="5" max="5" width="14" customWidth="1"/>
    <col min="6" max="6" width="11.85546875" customWidth="1"/>
    <col min="7" max="7" width="9.140625" customWidth="1"/>
    <col min="8" max="8" width="18" customWidth="1"/>
    <col min="9" max="9" width="18" style="275" customWidth="1"/>
    <col min="10" max="10" width="15.140625" customWidth="1"/>
    <col min="11" max="11" width="10.5703125" customWidth="1"/>
    <col min="12" max="12" width="17.28515625" customWidth="1"/>
    <col min="13" max="13" width="18" customWidth="1"/>
    <col min="14" max="14" width="13.42578125" customWidth="1"/>
    <col min="15" max="15" width="10.5703125" customWidth="1"/>
    <col min="16" max="16" width="13.7109375" customWidth="1"/>
    <col min="17" max="17" width="10.85546875" customWidth="1"/>
    <col min="18" max="18" width="8.85546875" customWidth="1"/>
    <col min="19" max="20" width="10" customWidth="1"/>
    <col min="21" max="21" width="12.5703125" customWidth="1"/>
    <col min="22" max="22" width="12.85546875" customWidth="1"/>
    <col min="23" max="23" width="11.28515625" customWidth="1"/>
    <col min="24" max="24" width="15.7109375" style="3" customWidth="1"/>
    <col min="25" max="25" width="14.85546875" style="3" customWidth="1"/>
    <col min="26" max="26" width="17.28515625" customWidth="1"/>
    <col min="27" max="30" width="9.140625" customWidth="1"/>
    <col min="31" max="31" width="11.140625" customWidth="1"/>
    <col min="32" max="32" width="9.140625" customWidth="1"/>
    <col min="33" max="33" width="10.85546875" customWidth="1"/>
    <col min="34" max="34" width="10.5703125" customWidth="1"/>
    <col min="35" max="37" width="9.140625" customWidth="1"/>
    <col min="38" max="38" width="15.42578125" customWidth="1"/>
    <col min="39" max="39" width="17.42578125" customWidth="1"/>
    <col min="40" max="40" width="12.140625" customWidth="1"/>
    <col min="41" max="51" width="9.140625" customWidth="1"/>
    <col min="52" max="52" width="14.5703125" customWidth="1"/>
    <col min="53" max="53" width="12.85546875" customWidth="1"/>
    <col min="54" max="65" width="9.140625" customWidth="1"/>
    <col min="66" max="66" width="14.5703125" customWidth="1"/>
    <col min="67" max="67" width="12.85546875" customWidth="1"/>
    <col min="68" max="79" width="9.140625" customWidth="1"/>
    <col min="80" max="80" width="10.7109375" customWidth="1"/>
    <col min="81" max="81" width="10.85546875" style="275" customWidth="1"/>
    <col min="82" max="118" width="12.85546875" style="275" customWidth="1"/>
  </cols>
  <sheetData>
    <row r="1" spans="1:129" s="275" customFormat="1" ht="15.75" thickBot="1" x14ac:dyDescent="0.3">
      <c r="X1" s="3"/>
      <c r="Y1" s="3"/>
      <c r="CE1" s="275">
        <f>+SUBTOTAL(9,CE3:CE29)</f>
        <v>12000</v>
      </c>
      <c r="DF1" s="275">
        <f>+SUBTOTAL(9, DF3:DF86)</f>
        <v>113600</v>
      </c>
    </row>
    <row r="2" spans="1:129" ht="46.5" customHeight="1" thickBot="1" x14ac:dyDescent="0.3">
      <c r="A2" s="38" t="s">
        <v>416</v>
      </c>
      <c r="B2" s="38" t="s">
        <v>88</v>
      </c>
      <c r="C2" s="38" t="s">
        <v>89</v>
      </c>
      <c r="D2" s="38" t="s">
        <v>90</v>
      </c>
      <c r="E2" s="39" t="s">
        <v>91</v>
      </c>
      <c r="F2" s="38" t="s">
        <v>0</v>
      </c>
      <c r="G2" s="40"/>
      <c r="H2" s="38" t="s">
        <v>671</v>
      </c>
      <c r="I2" s="38" t="s">
        <v>2346</v>
      </c>
      <c r="J2" s="29" t="s">
        <v>92</v>
      </c>
      <c r="K2" s="29" t="s">
        <v>99</v>
      </c>
      <c r="L2" s="27">
        <v>42826</v>
      </c>
      <c r="M2" s="27">
        <v>42856</v>
      </c>
      <c r="N2" s="27">
        <v>42887</v>
      </c>
      <c r="O2" s="27">
        <v>42917</v>
      </c>
      <c r="P2" s="27">
        <v>42948</v>
      </c>
      <c r="Q2" s="27">
        <v>42979</v>
      </c>
      <c r="R2" s="27">
        <v>43009</v>
      </c>
      <c r="S2" s="27">
        <v>43040</v>
      </c>
      <c r="T2" s="27">
        <v>43070</v>
      </c>
      <c r="U2" s="27">
        <v>43101</v>
      </c>
      <c r="V2" s="27">
        <v>43132</v>
      </c>
      <c r="W2" s="27">
        <v>43160</v>
      </c>
      <c r="X2" s="170" t="s">
        <v>92</v>
      </c>
      <c r="Y2" s="170" t="s">
        <v>1055</v>
      </c>
      <c r="Z2" s="27">
        <v>43191</v>
      </c>
      <c r="AA2" s="27">
        <v>43221</v>
      </c>
      <c r="AB2" s="27">
        <v>43252</v>
      </c>
      <c r="AC2" s="27">
        <v>43282</v>
      </c>
      <c r="AD2" s="27">
        <v>43313</v>
      </c>
      <c r="AE2" s="27">
        <v>43344</v>
      </c>
      <c r="AF2" s="27">
        <v>43374</v>
      </c>
      <c r="AG2" s="27">
        <v>43405</v>
      </c>
      <c r="AH2" s="27">
        <v>43435</v>
      </c>
      <c r="AI2" s="27">
        <v>43466</v>
      </c>
      <c r="AJ2" s="27">
        <v>43497</v>
      </c>
      <c r="AK2" s="27">
        <v>43525</v>
      </c>
      <c r="AL2" s="200" t="s">
        <v>1074</v>
      </c>
      <c r="AM2" s="27" t="s">
        <v>99</v>
      </c>
      <c r="AN2" s="27">
        <v>43556</v>
      </c>
      <c r="AO2" s="27" t="s">
        <v>1377</v>
      </c>
      <c r="AP2" s="27" t="s">
        <v>1378</v>
      </c>
      <c r="AQ2" s="221" t="s">
        <v>1379</v>
      </c>
      <c r="AR2" s="221" t="s">
        <v>1380</v>
      </c>
      <c r="AS2" s="225">
        <v>43727</v>
      </c>
      <c r="AT2" s="221" t="s">
        <v>1382</v>
      </c>
      <c r="AU2" s="187" t="s">
        <v>1383</v>
      </c>
      <c r="AV2" s="187" t="s">
        <v>1384</v>
      </c>
      <c r="AW2" s="81">
        <v>43831</v>
      </c>
      <c r="AX2" s="81">
        <v>43862</v>
      </c>
      <c r="AY2" s="81">
        <v>43891</v>
      </c>
      <c r="AZ2" s="167" t="s">
        <v>1670</v>
      </c>
      <c r="BA2" s="167" t="s">
        <v>99</v>
      </c>
      <c r="BB2" s="81">
        <v>43922</v>
      </c>
      <c r="BC2" s="81">
        <v>43952</v>
      </c>
      <c r="BD2" s="81" t="s">
        <v>1829</v>
      </c>
      <c r="BE2" s="81" t="s">
        <v>1840</v>
      </c>
      <c r="BF2" s="81" t="s">
        <v>1865</v>
      </c>
      <c r="BG2" s="241" t="s">
        <v>1888</v>
      </c>
      <c r="BH2" s="241" t="s">
        <v>1927</v>
      </c>
      <c r="BI2" s="241">
        <v>44136</v>
      </c>
      <c r="BJ2" s="241" t="s">
        <v>1799</v>
      </c>
      <c r="BK2" s="241" t="s">
        <v>1998</v>
      </c>
      <c r="BL2" s="241" t="s">
        <v>2010</v>
      </c>
      <c r="BM2" s="241" t="s">
        <v>2011</v>
      </c>
      <c r="BN2" s="167" t="s">
        <v>1670</v>
      </c>
      <c r="BO2" s="167" t="s">
        <v>99</v>
      </c>
      <c r="BP2" s="241" t="s">
        <v>2077</v>
      </c>
      <c r="BQ2" s="255">
        <v>44337</v>
      </c>
      <c r="BR2" s="255" t="s">
        <v>2153</v>
      </c>
      <c r="BS2" s="241" t="s">
        <v>2187</v>
      </c>
      <c r="BT2" s="241" t="s">
        <v>2155</v>
      </c>
      <c r="BU2" s="241" t="s">
        <v>2188</v>
      </c>
      <c r="BV2" s="241" t="s">
        <v>2157</v>
      </c>
      <c r="BW2" s="241" t="s">
        <v>2158</v>
      </c>
      <c r="BX2" s="241" t="s">
        <v>2159</v>
      </c>
      <c r="BY2" s="241" t="s">
        <v>2160</v>
      </c>
      <c r="BZ2" s="81">
        <v>44593</v>
      </c>
      <c r="CA2" s="302" t="s">
        <v>2256</v>
      </c>
      <c r="CB2" s="338" t="s">
        <v>2358</v>
      </c>
      <c r="CC2" s="199" t="s">
        <v>1074</v>
      </c>
      <c r="CD2" s="199" t="s">
        <v>99</v>
      </c>
      <c r="CE2" s="198" t="s">
        <v>4195</v>
      </c>
      <c r="CF2" s="413" t="s">
        <v>1939</v>
      </c>
      <c r="CG2" s="283" t="s">
        <v>2406</v>
      </c>
      <c r="CH2" s="221" t="s">
        <v>2523</v>
      </c>
      <c r="CI2" s="221" t="s">
        <v>2730</v>
      </c>
      <c r="CJ2" s="221" t="s">
        <v>2900</v>
      </c>
      <c r="CK2" s="221">
        <v>44795</v>
      </c>
      <c r="CL2" s="221" t="s">
        <v>2902</v>
      </c>
      <c r="CM2" s="241" t="s">
        <v>3122</v>
      </c>
      <c r="CN2" s="221" t="s">
        <v>3123</v>
      </c>
      <c r="CO2" s="221" t="s">
        <v>3124</v>
      </c>
      <c r="CP2" s="221" t="s">
        <v>3125</v>
      </c>
      <c r="CQ2" s="221" t="s">
        <v>3911</v>
      </c>
      <c r="CR2" s="221" t="s">
        <v>3912</v>
      </c>
      <c r="CS2" s="221" t="s">
        <v>4782</v>
      </c>
      <c r="CT2" s="221" t="s">
        <v>5145</v>
      </c>
      <c r="CU2" s="221" t="s">
        <v>4971</v>
      </c>
      <c r="CV2" s="221" t="s">
        <v>5146</v>
      </c>
      <c r="CW2" s="221" t="s">
        <v>5147</v>
      </c>
      <c r="CX2" s="221">
        <v>45192</v>
      </c>
      <c r="CY2" s="221" t="s">
        <v>5149</v>
      </c>
      <c r="CZ2" s="221" t="s">
        <v>5150</v>
      </c>
      <c r="DA2" s="221" t="s">
        <v>5151</v>
      </c>
      <c r="DB2" s="221" t="s">
        <v>5152</v>
      </c>
      <c r="DC2" s="221" t="s">
        <v>5153</v>
      </c>
      <c r="DD2" s="221" t="s">
        <v>5154</v>
      </c>
      <c r="DE2" s="221"/>
      <c r="DF2" s="404" t="s">
        <v>4022</v>
      </c>
      <c r="DG2" s="404" t="s">
        <v>92</v>
      </c>
      <c r="DH2" s="404" t="s">
        <v>99</v>
      </c>
      <c r="DI2" s="484" t="s">
        <v>7615</v>
      </c>
      <c r="DJ2" s="608" t="s">
        <v>7616</v>
      </c>
      <c r="DK2" s="608" t="s">
        <v>7608</v>
      </c>
      <c r="DL2" s="608" t="s">
        <v>7442</v>
      </c>
      <c r="DM2" s="608" t="s">
        <v>7774</v>
      </c>
      <c r="DN2" s="608" t="s">
        <v>8251</v>
      </c>
      <c r="DO2" s="609" t="s">
        <v>5145</v>
      </c>
      <c r="DP2" s="529" t="s">
        <v>4971</v>
      </c>
      <c r="DQ2" s="529" t="s">
        <v>5146</v>
      </c>
      <c r="DR2" s="529" t="s">
        <v>5147</v>
      </c>
      <c r="DS2" s="529" t="s">
        <v>5148</v>
      </c>
      <c r="DT2" s="529" t="s">
        <v>5149</v>
      </c>
      <c r="DU2" s="529" t="s">
        <v>5150</v>
      </c>
      <c r="DV2" s="529" t="s">
        <v>5151</v>
      </c>
      <c r="DW2" s="529" t="s">
        <v>5152</v>
      </c>
      <c r="DX2" s="529" t="s">
        <v>5153</v>
      </c>
      <c r="DY2" s="529" t="s">
        <v>5154</v>
      </c>
    </row>
    <row r="3" spans="1:129" s="275" customFormat="1" x14ac:dyDescent="0.25">
      <c r="A3" s="38"/>
      <c r="B3" s="38"/>
      <c r="C3" s="38"/>
      <c r="D3" s="38"/>
      <c r="E3" s="39"/>
      <c r="F3" s="38"/>
      <c r="G3" s="40"/>
      <c r="H3" s="38"/>
      <c r="I3" s="38"/>
      <c r="J3" s="29"/>
      <c r="K3" s="29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170"/>
      <c r="Y3" s="170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00"/>
      <c r="AM3" s="27"/>
      <c r="AN3" s="27"/>
      <c r="AO3" s="27"/>
      <c r="AP3" s="27"/>
      <c r="AQ3" s="221"/>
      <c r="AR3" s="221"/>
      <c r="AS3" s="225"/>
      <c r="AT3" s="221"/>
      <c r="AU3" s="332"/>
      <c r="AV3" s="332"/>
      <c r="AW3" s="27"/>
      <c r="AX3" s="27"/>
      <c r="AY3" s="27"/>
      <c r="AZ3" s="167"/>
      <c r="BA3" s="333"/>
      <c r="BB3" s="81"/>
      <c r="BC3" s="81"/>
      <c r="BD3" s="334"/>
      <c r="BE3" s="334"/>
      <c r="BF3" s="334"/>
      <c r="BG3" s="335"/>
      <c r="BH3" s="335"/>
      <c r="BI3" s="335"/>
      <c r="BJ3" s="335"/>
      <c r="BK3" s="335"/>
      <c r="BL3" s="335"/>
      <c r="BM3" s="335"/>
      <c r="BN3" s="167"/>
      <c r="BO3" s="333"/>
      <c r="BP3" s="221"/>
      <c r="BQ3" s="225"/>
      <c r="BR3" s="225"/>
      <c r="BS3" s="221"/>
      <c r="BT3" s="221"/>
      <c r="BU3" s="221"/>
      <c r="BV3" s="221"/>
      <c r="BW3" s="221"/>
      <c r="BX3" s="221"/>
      <c r="BY3" s="221"/>
      <c r="BZ3" s="27"/>
      <c r="CB3" s="330">
        <f>SUM(CB4:CB29)</f>
        <v>12000</v>
      </c>
      <c r="CC3" s="28"/>
      <c r="CD3" s="28"/>
      <c r="CE3" s="28"/>
      <c r="CF3" s="406"/>
      <c r="CG3" s="4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47">
        <f t="shared" ref="DF3:DF29" si="0">+CF3*(COUNTBLANK(CG3:DE3)-1)</f>
        <v>0</v>
      </c>
      <c r="DG3" s="28"/>
      <c r="DH3" s="34"/>
      <c r="DI3" s="28"/>
      <c r="DJ3" s="47"/>
      <c r="DK3" s="47"/>
      <c r="DL3" s="47"/>
      <c r="DM3" s="47"/>
      <c r="DN3" s="47"/>
      <c r="DO3" s="31"/>
    </row>
    <row r="4" spans="1:129" x14ac:dyDescent="0.25">
      <c r="A4" s="37">
        <v>185</v>
      </c>
      <c r="B4" s="31" t="s">
        <v>456</v>
      </c>
      <c r="C4" s="31" t="s">
        <v>457</v>
      </c>
      <c r="D4" s="31" t="s">
        <v>458</v>
      </c>
      <c r="E4" s="31" t="s">
        <v>1</v>
      </c>
      <c r="F4" s="31" t="s">
        <v>459</v>
      </c>
      <c r="G4" s="28"/>
      <c r="H4" s="42" t="s">
        <v>672</v>
      </c>
      <c r="I4" s="42"/>
      <c r="J4" s="28">
        <v>1000</v>
      </c>
      <c r="K4" s="28">
        <v>800</v>
      </c>
      <c r="L4" s="7">
        <v>800</v>
      </c>
      <c r="M4">
        <v>800</v>
      </c>
      <c r="N4">
        <v>800</v>
      </c>
      <c r="O4">
        <v>800</v>
      </c>
      <c r="P4">
        <v>800</v>
      </c>
      <c r="Q4">
        <v>800</v>
      </c>
      <c r="R4">
        <v>800</v>
      </c>
      <c r="S4">
        <v>800</v>
      </c>
      <c r="T4">
        <v>800</v>
      </c>
      <c r="U4">
        <v>800</v>
      </c>
      <c r="V4">
        <v>800</v>
      </c>
      <c r="W4">
        <v>800</v>
      </c>
      <c r="X4" s="28"/>
      <c r="Y4" s="28">
        <v>850</v>
      </c>
      <c r="Z4">
        <v>850</v>
      </c>
      <c r="AA4">
        <v>850</v>
      </c>
      <c r="AB4">
        <v>850</v>
      </c>
      <c r="AC4">
        <v>850</v>
      </c>
      <c r="AD4">
        <v>850</v>
      </c>
      <c r="AE4">
        <v>850</v>
      </c>
      <c r="AF4">
        <v>850</v>
      </c>
      <c r="AG4">
        <v>850</v>
      </c>
      <c r="AH4">
        <v>850</v>
      </c>
      <c r="AI4">
        <v>850</v>
      </c>
      <c r="AJ4">
        <v>850</v>
      </c>
      <c r="AK4">
        <v>850</v>
      </c>
      <c r="AL4" s="28"/>
      <c r="AM4" s="28">
        <f>500+500</f>
        <v>1000</v>
      </c>
      <c r="AN4">
        <v>1000</v>
      </c>
      <c r="AO4">
        <v>1000</v>
      </c>
      <c r="AP4">
        <v>1000</v>
      </c>
      <c r="AQ4">
        <v>1000</v>
      </c>
      <c r="AR4">
        <v>1000</v>
      </c>
      <c r="AS4">
        <v>1000</v>
      </c>
      <c r="AT4">
        <v>1000</v>
      </c>
      <c r="AU4">
        <v>1000</v>
      </c>
      <c r="AV4">
        <v>1000</v>
      </c>
      <c r="AW4">
        <v>1000</v>
      </c>
      <c r="AX4">
        <v>1000</v>
      </c>
      <c r="AY4">
        <v>1000</v>
      </c>
      <c r="AZ4" s="28"/>
      <c r="BA4" s="34">
        <v>1000</v>
      </c>
      <c r="BB4" s="31">
        <v>800</v>
      </c>
      <c r="BC4" s="31">
        <v>800</v>
      </c>
      <c r="BD4" s="183">
        <v>1000</v>
      </c>
      <c r="BE4" s="183">
        <v>1000</v>
      </c>
      <c r="BF4" s="183">
        <v>1000</v>
      </c>
      <c r="BG4" s="183">
        <v>1000</v>
      </c>
      <c r="BH4" s="183">
        <v>1000</v>
      </c>
      <c r="BI4" s="183">
        <v>1000</v>
      </c>
      <c r="BJ4" s="183">
        <v>1000</v>
      </c>
      <c r="BK4" s="183">
        <v>1000</v>
      </c>
      <c r="BL4" s="183">
        <v>1000</v>
      </c>
      <c r="BM4" s="183">
        <v>1000</v>
      </c>
      <c r="BN4" s="28"/>
      <c r="BO4" s="34"/>
      <c r="BP4" s="7">
        <v>1200</v>
      </c>
      <c r="BQ4" s="7">
        <v>1200</v>
      </c>
      <c r="BR4" s="7">
        <v>1200</v>
      </c>
      <c r="BS4" s="7">
        <v>1200</v>
      </c>
      <c r="BT4" s="7">
        <v>1200</v>
      </c>
      <c r="BU4" s="7">
        <v>1200</v>
      </c>
      <c r="BV4" s="7">
        <v>1200</v>
      </c>
      <c r="BW4" s="7">
        <v>1200</v>
      </c>
      <c r="BX4" s="7">
        <v>1200</v>
      </c>
      <c r="BY4" s="7">
        <v>1200</v>
      </c>
      <c r="BZ4" s="318">
        <v>1200</v>
      </c>
      <c r="CA4" s="7">
        <v>1200</v>
      </c>
      <c r="CB4" s="275">
        <f>1200*(COUNTBLANK(BN4:CA4)-2)</f>
        <v>0</v>
      </c>
      <c r="CC4" s="28"/>
      <c r="CD4" s="28" t="s">
        <v>4211</v>
      </c>
      <c r="CE4" s="28"/>
      <c r="CF4" s="406">
        <v>1400</v>
      </c>
      <c r="CG4" s="47" t="s">
        <v>2707</v>
      </c>
      <c r="CH4" s="7" t="s">
        <v>2916</v>
      </c>
      <c r="CI4" s="7" t="s">
        <v>3111</v>
      </c>
      <c r="CJ4" s="7" t="s">
        <v>3197</v>
      </c>
      <c r="CK4" s="7" t="s">
        <v>3412</v>
      </c>
      <c r="CL4" s="7" t="s">
        <v>3586</v>
      </c>
      <c r="CM4" s="7" t="s">
        <v>3795</v>
      </c>
      <c r="CN4" s="7" t="s">
        <v>3991</v>
      </c>
      <c r="CO4" s="7" t="s">
        <v>4211</v>
      </c>
      <c r="CP4" s="7" t="s">
        <v>4478</v>
      </c>
      <c r="CQ4" s="7" t="s">
        <v>4668</v>
      </c>
      <c r="CR4" s="7" t="s">
        <v>4994</v>
      </c>
      <c r="CS4" s="520" t="s">
        <v>5349</v>
      </c>
      <c r="CT4" s="520" t="s">
        <v>5349</v>
      </c>
      <c r="CU4" s="520" t="s">
        <v>5711</v>
      </c>
      <c r="CV4" s="520" t="s">
        <v>5711</v>
      </c>
      <c r="CW4" s="520" t="s">
        <v>6212</v>
      </c>
      <c r="CX4" s="520" t="s">
        <v>6212</v>
      </c>
      <c r="CY4" s="520" t="s">
        <v>6771</v>
      </c>
      <c r="CZ4" s="520" t="s">
        <v>6984</v>
      </c>
      <c r="DA4" s="520" t="s">
        <v>6984</v>
      </c>
      <c r="DB4" s="520" t="s">
        <v>7282</v>
      </c>
      <c r="DC4" s="520" t="s">
        <v>7282</v>
      </c>
      <c r="DD4" s="520" t="s">
        <v>7598</v>
      </c>
      <c r="DE4" s="7"/>
      <c r="DF4" s="47">
        <f t="shared" si="0"/>
        <v>0</v>
      </c>
      <c r="DG4" s="28"/>
      <c r="DH4" s="34"/>
      <c r="DI4" s="28"/>
      <c r="DJ4" s="47" t="s">
        <v>8035</v>
      </c>
      <c r="DK4" s="47" t="s">
        <v>8035</v>
      </c>
      <c r="DL4" s="47" t="s">
        <v>8248</v>
      </c>
      <c r="DM4" s="47" t="s">
        <v>8248</v>
      </c>
      <c r="DN4" s="47"/>
      <c r="DO4" s="31"/>
    </row>
    <row r="5" spans="1:129" x14ac:dyDescent="0.25">
      <c r="A5" s="37">
        <v>188</v>
      </c>
      <c r="B5" s="31" t="s">
        <v>463</v>
      </c>
      <c r="C5" s="363" t="s">
        <v>464</v>
      </c>
      <c r="D5" s="31" t="s">
        <v>465</v>
      </c>
      <c r="E5" s="31" t="s">
        <v>1</v>
      </c>
      <c r="F5" s="31" t="s">
        <v>459</v>
      </c>
      <c r="G5" s="28"/>
      <c r="H5" s="42" t="s">
        <v>674</v>
      </c>
      <c r="I5" s="42"/>
      <c r="J5" s="28">
        <v>1000</v>
      </c>
      <c r="K5" s="28">
        <v>800</v>
      </c>
      <c r="L5" s="7">
        <v>800</v>
      </c>
      <c r="M5" s="7">
        <v>800</v>
      </c>
      <c r="N5">
        <v>800</v>
      </c>
      <c r="O5">
        <v>800</v>
      </c>
      <c r="P5">
        <v>800</v>
      </c>
      <c r="Q5">
        <v>800</v>
      </c>
      <c r="R5">
        <v>800</v>
      </c>
      <c r="S5">
        <v>800</v>
      </c>
      <c r="T5">
        <v>800</v>
      </c>
      <c r="U5">
        <v>800</v>
      </c>
      <c r="V5">
        <v>800</v>
      </c>
      <c r="W5">
        <v>800</v>
      </c>
      <c r="X5" s="28"/>
      <c r="Y5" s="28">
        <v>850</v>
      </c>
      <c r="Z5">
        <v>850</v>
      </c>
      <c r="AA5">
        <v>850</v>
      </c>
      <c r="AB5">
        <v>850</v>
      </c>
      <c r="AC5">
        <v>850</v>
      </c>
      <c r="AD5">
        <v>850</v>
      </c>
      <c r="AE5">
        <v>850</v>
      </c>
      <c r="AF5">
        <v>850</v>
      </c>
      <c r="AG5">
        <v>850</v>
      </c>
      <c r="AH5">
        <v>850</v>
      </c>
      <c r="AI5">
        <v>850</v>
      </c>
      <c r="AJ5">
        <v>850</v>
      </c>
      <c r="AK5">
        <v>850</v>
      </c>
      <c r="AL5" s="28"/>
      <c r="AM5" s="28">
        <f>500+500</f>
        <v>1000</v>
      </c>
      <c r="AN5">
        <v>1000</v>
      </c>
      <c r="AO5">
        <v>1000</v>
      </c>
      <c r="AP5">
        <v>1000</v>
      </c>
      <c r="AQ5">
        <v>1000</v>
      </c>
      <c r="AR5">
        <v>1000</v>
      </c>
      <c r="AS5">
        <v>1000</v>
      </c>
      <c r="AT5">
        <v>1000</v>
      </c>
      <c r="AU5">
        <v>1000</v>
      </c>
      <c r="AV5">
        <v>1000</v>
      </c>
      <c r="AW5">
        <v>1000</v>
      </c>
      <c r="AX5">
        <v>1000</v>
      </c>
      <c r="AY5">
        <v>1000</v>
      </c>
      <c r="AZ5" s="28"/>
      <c r="BA5" s="34">
        <v>1000</v>
      </c>
      <c r="BB5" s="31">
        <v>1000</v>
      </c>
      <c r="BC5" s="31">
        <v>800</v>
      </c>
      <c r="BD5">
        <v>1000</v>
      </c>
      <c r="BE5">
        <v>1000</v>
      </c>
      <c r="BF5">
        <v>1000</v>
      </c>
      <c r="BG5">
        <v>1000</v>
      </c>
      <c r="BH5">
        <v>1000</v>
      </c>
      <c r="BI5">
        <v>1000</v>
      </c>
      <c r="BJ5">
        <v>1000</v>
      </c>
      <c r="BK5">
        <v>1000</v>
      </c>
      <c r="BL5">
        <v>1000</v>
      </c>
      <c r="BM5">
        <v>1000</v>
      </c>
      <c r="BN5" s="28"/>
      <c r="BO5" s="34">
        <v>1200</v>
      </c>
      <c r="BP5">
        <v>1200</v>
      </c>
      <c r="BQ5">
        <v>1200</v>
      </c>
      <c r="BR5">
        <v>1200</v>
      </c>
      <c r="BS5">
        <v>1200</v>
      </c>
      <c r="BT5">
        <v>1200</v>
      </c>
      <c r="BU5">
        <v>1200</v>
      </c>
      <c r="BV5">
        <v>1200</v>
      </c>
      <c r="BW5">
        <v>1200</v>
      </c>
      <c r="BX5">
        <v>1200</v>
      </c>
      <c r="BY5">
        <v>1200</v>
      </c>
      <c r="BZ5" s="318">
        <v>1200</v>
      </c>
      <c r="CA5">
        <v>1200</v>
      </c>
      <c r="CB5" s="275">
        <f>1200*(COUNTBLANK(BN5:CA5)-1)</f>
        <v>0</v>
      </c>
      <c r="CC5" s="28"/>
      <c r="CD5" s="28" t="s">
        <v>4500</v>
      </c>
      <c r="CE5" s="28"/>
      <c r="CF5" s="406">
        <v>1200</v>
      </c>
      <c r="CG5" s="47" t="s">
        <v>3020</v>
      </c>
      <c r="CH5" s="7" t="s">
        <v>3385</v>
      </c>
      <c r="CI5" s="7" t="s">
        <v>3385</v>
      </c>
      <c r="CJ5" s="7" t="s">
        <v>3385</v>
      </c>
      <c r="CK5" s="7" t="s">
        <v>3927</v>
      </c>
      <c r="CL5" s="7" t="s">
        <v>3928</v>
      </c>
      <c r="CM5" s="7" t="s">
        <v>4098</v>
      </c>
      <c r="CN5" s="7" t="s">
        <v>4098</v>
      </c>
      <c r="CO5" s="7" t="s">
        <v>3221</v>
      </c>
      <c r="CP5" s="7" t="s">
        <v>4499</v>
      </c>
      <c r="CQ5" s="7" t="s">
        <v>4651</v>
      </c>
      <c r="CR5" s="7" t="s">
        <v>4880</v>
      </c>
      <c r="CS5" s="520" t="s">
        <v>5772</v>
      </c>
      <c r="CT5" s="520" t="s">
        <v>5772</v>
      </c>
      <c r="CU5" s="520" t="s">
        <v>5773</v>
      </c>
      <c r="CV5" s="520" t="s">
        <v>5773</v>
      </c>
      <c r="CW5" s="520" t="s">
        <v>5990</v>
      </c>
      <c r="CX5" s="520" t="s">
        <v>6234</v>
      </c>
      <c r="CY5" s="520" t="s">
        <v>6425</v>
      </c>
      <c r="CZ5" s="520" t="s">
        <v>6560</v>
      </c>
      <c r="DA5" s="520" t="s">
        <v>6777</v>
      </c>
      <c r="DB5" s="520" t="s">
        <v>7102</v>
      </c>
      <c r="DC5" s="520" t="s">
        <v>7303</v>
      </c>
      <c r="DD5" s="520" t="s">
        <v>7611</v>
      </c>
      <c r="DE5" s="7"/>
      <c r="DF5" s="47">
        <f t="shared" si="0"/>
        <v>0</v>
      </c>
      <c r="DG5" s="28"/>
      <c r="DH5" s="34"/>
      <c r="DI5" s="28"/>
      <c r="DJ5" s="47" t="s">
        <v>7992</v>
      </c>
      <c r="DK5" s="47" t="s">
        <v>7992</v>
      </c>
      <c r="DL5" s="47" t="s">
        <v>8254</v>
      </c>
      <c r="DM5" s="47" t="s">
        <v>8254</v>
      </c>
      <c r="DN5" s="47"/>
      <c r="DO5" s="31"/>
    </row>
    <row r="6" spans="1:129" x14ac:dyDescent="0.25">
      <c r="A6" s="37">
        <v>191</v>
      </c>
      <c r="B6" s="31" t="s">
        <v>660</v>
      </c>
      <c r="C6" s="31" t="s">
        <v>524</v>
      </c>
      <c r="D6" s="31" t="s">
        <v>525</v>
      </c>
      <c r="E6" s="31" t="s">
        <v>1</v>
      </c>
      <c r="F6" s="31" t="s">
        <v>459</v>
      </c>
      <c r="G6" s="28"/>
      <c r="H6" s="42" t="s">
        <v>675</v>
      </c>
      <c r="I6" s="42"/>
      <c r="J6" s="28">
        <v>1000</v>
      </c>
      <c r="K6" s="28">
        <v>800</v>
      </c>
      <c r="L6" s="7">
        <v>800</v>
      </c>
      <c r="M6" s="7">
        <v>800</v>
      </c>
      <c r="N6" s="7">
        <v>800</v>
      </c>
      <c r="O6" s="7">
        <v>800</v>
      </c>
      <c r="P6" s="7">
        <v>800</v>
      </c>
      <c r="Q6" s="7">
        <v>800</v>
      </c>
      <c r="R6" s="7">
        <v>800</v>
      </c>
      <c r="S6" s="7">
        <v>800</v>
      </c>
      <c r="T6" s="7">
        <v>800</v>
      </c>
      <c r="U6" s="7">
        <v>800</v>
      </c>
      <c r="V6" s="7">
        <v>800</v>
      </c>
      <c r="W6" s="7">
        <v>800</v>
      </c>
      <c r="X6" s="28"/>
      <c r="Y6" s="28">
        <v>850</v>
      </c>
      <c r="Z6" s="7">
        <v>850</v>
      </c>
      <c r="AA6" s="7">
        <v>850</v>
      </c>
      <c r="AB6" s="7">
        <v>850</v>
      </c>
      <c r="AC6" s="7">
        <v>850</v>
      </c>
      <c r="AD6" s="7">
        <v>850</v>
      </c>
      <c r="AE6" s="7">
        <v>850</v>
      </c>
      <c r="AF6" s="7">
        <v>850</v>
      </c>
      <c r="AG6" s="7">
        <v>850</v>
      </c>
      <c r="AH6" s="7">
        <v>850</v>
      </c>
      <c r="AI6" s="7">
        <v>850</v>
      </c>
      <c r="AJ6" s="7">
        <v>850</v>
      </c>
      <c r="AK6" s="7">
        <v>850</v>
      </c>
      <c r="AL6" s="28"/>
      <c r="AM6" s="28">
        <f>500+500</f>
        <v>1000</v>
      </c>
      <c r="AN6" s="7">
        <v>1000</v>
      </c>
      <c r="AO6" s="7">
        <v>1000</v>
      </c>
      <c r="AP6" s="7">
        <v>1000</v>
      </c>
      <c r="AQ6" s="7">
        <v>1000</v>
      </c>
      <c r="AR6" s="7">
        <v>1000</v>
      </c>
      <c r="AS6" s="7">
        <v>1000</v>
      </c>
      <c r="AT6" s="7">
        <v>1000</v>
      </c>
      <c r="AU6" s="7">
        <v>1000</v>
      </c>
      <c r="AV6" s="7">
        <v>1000</v>
      </c>
      <c r="AW6" s="7">
        <v>1000</v>
      </c>
      <c r="AX6" s="7">
        <v>1000</v>
      </c>
      <c r="AY6" s="7">
        <v>1000</v>
      </c>
      <c r="AZ6" s="28"/>
      <c r="BA6" s="34">
        <v>1000</v>
      </c>
      <c r="BB6" s="31">
        <v>1000</v>
      </c>
      <c r="BC6" s="31"/>
      <c r="BD6">
        <v>1000</v>
      </c>
      <c r="BE6">
        <v>1000</v>
      </c>
      <c r="BF6">
        <v>1000</v>
      </c>
      <c r="BG6">
        <v>1000</v>
      </c>
      <c r="BH6">
        <v>1000</v>
      </c>
      <c r="BI6">
        <v>1000</v>
      </c>
      <c r="BJ6">
        <v>1000</v>
      </c>
      <c r="BK6">
        <v>1000</v>
      </c>
      <c r="BL6">
        <v>1000</v>
      </c>
      <c r="BM6">
        <v>1000</v>
      </c>
      <c r="BN6" s="28"/>
      <c r="BO6" s="34">
        <v>1200</v>
      </c>
      <c r="BP6">
        <v>1200</v>
      </c>
      <c r="BQ6">
        <v>1200</v>
      </c>
      <c r="BR6">
        <v>1200</v>
      </c>
      <c r="BS6">
        <v>1200</v>
      </c>
      <c r="BT6">
        <v>1200</v>
      </c>
      <c r="BU6">
        <v>1200</v>
      </c>
      <c r="BV6">
        <v>1200</v>
      </c>
      <c r="BW6">
        <v>1200</v>
      </c>
      <c r="BX6">
        <v>1200</v>
      </c>
      <c r="BY6">
        <v>1200</v>
      </c>
      <c r="BZ6" s="318" t="s">
        <v>3000</v>
      </c>
      <c r="CA6">
        <v>1200</v>
      </c>
      <c r="CB6" s="275">
        <f>1200*(COUNTBLANK(BN6:CA6)-1)</f>
        <v>0</v>
      </c>
      <c r="CC6" s="28"/>
      <c r="CD6" s="28" t="s">
        <v>5390</v>
      </c>
      <c r="CE6" s="28"/>
      <c r="CF6" s="406">
        <v>800</v>
      </c>
      <c r="CG6" s="47" t="s">
        <v>2998</v>
      </c>
      <c r="CH6" s="7" t="s">
        <v>2998</v>
      </c>
      <c r="CI6" s="7" t="s">
        <v>3172</v>
      </c>
      <c r="CJ6" s="7" t="s">
        <v>3172</v>
      </c>
      <c r="CK6" s="7" t="s">
        <v>3708</v>
      </c>
      <c r="CL6" s="7" t="s">
        <v>3708</v>
      </c>
      <c r="CM6" s="7" t="s">
        <v>3836</v>
      </c>
      <c r="CN6" s="7" t="s">
        <v>4140</v>
      </c>
      <c r="CO6" s="7" t="s">
        <v>4391</v>
      </c>
      <c r="CP6" s="7" t="s">
        <v>4570</v>
      </c>
      <c r="CQ6" s="7" t="s">
        <v>4852</v>
      </c>
      <c r="CR6" s="7" t="s">
        <v>5133</v>
      </c>
      <c r="CS6" s="520" t="s">
        <v>5605</v>
      </c>
      <c r="CT6" s="520" t="s">
        <v>5684</v>
      </c>
      <c r="CU6" s="520" t="s">
        <v>5849</v>
      </c>
      <c r="CV6" s="520" t="s">
        <v>5849</v>
      </c>
      <c r="CW6" s="520" t="s">
        <v>6221</v>
      </c>
      <c r="CX6" s="520" t="s">
        <v>6299</v>
      </c>
      <c r="CY6" s="520" t="s">
        <v>6569</v>
      </c>
      <c r="CZ6" s="520" t="s">
        <v>6760</v>
      </c>
      <c r="DA6" s="520" t="s">
        <v>6946</v>
      </c>
      <c r="DB6" s="520" t="s">
        <v>7253</v>
      </c>
      <c r="DC6" s="520" t="s">
        <v>7393</v>
      </c>
      <c r="DD6" s="520" t="s">
        <v>7695</v>
      </c>
      <c r="DE6" s="7"/>
      <c r="DF6" s="47">
        <f t="shared" si="0"/>
        <v>0</v>
      </c>
      <c r="DG6" s="28"/>
      <c r="DH6" s="34" t="s">
        <v>7970</v>
      </c>
      <c r="DI6" s="28"/>
      <c r="DJ6" s="47" t="s">
        <v>8065</v>
      </c>
      <c r="DK6" s="47" t="s">
        <v>8256</v>
      </c>
      <c r="DL6" s="47" t="s">
        <v>8256</v>
      </c>
      <c r="DM6" s="47" t="s">
        <v>8256</v>
      </c>
      <c r="DN6" s="47"/>
      <c r="DO6" s="31"/>
    </row>
    <row r="7" spans="1:129" s="21" customFormat="1" x14ac:dyDescent="0.25">
      <c r="A7" s="59">
        <v>194</v>
      </c>
      <c r="B7" s="47" t="s">
        <v>466</v>
      </c>
      <c r="C7" s="354" t="s">
        <v>467</v>
      </c>
      <c r="D7" s="354" t="s">
        <v>468</v>
      </c>
      <c r="E7" s="32" t="s">
        <v>1</v>
      </c>
      <c r="F7" s="32" t="s">
        <v>459</v>
      </c>
      <c r="G7" s="32"/>
      <c r="H7" s="52" t="s">
        <v>676</v>
      </c>
      <c r="I7" s="52"/>
      <c r="J7" s="32"/>
      <c r="K7" s="28">
        <v>800</v>
      </c>
      <c r="L7" s="23">
        <v>200</v>
      </c>
      <c r="M7" s="21">
        <v>200</v>
      </c>
      <c r="N7" s="21">
        <v>0</v>
      </c>
      <c r="O7" s="21">
        <v>0</v>
      </c>
      <c r="P7" s="21">
        <v>200</v>
      </c>
      <c r="Q7" s="21">
        <v>200</v>
      </c>
      <c r="R7" s="21">
        <v>200</v>
      </c>
      <c r="S7" s="21">
        <v>200</v>
      </c>
      <c r="T7" s="21">
        <v>200</v>
      </c>
      <c r="U7" s="21">
        <v>200</v>
      </c>
      <c r="V7" s="21">
        <v>200</v>
      </c>
      <c r="X7" s="28"/>
      <c r="Y7" s="28">
        <v>850</v>
      </c>
      <c r="Z7" s="21">
        <v>250</v>
      </c>
      <c r="AA7" s="21">
        <v>250</v>
      </c>
      <c r="AD7" s="21">
        <v>250</v>
      </c>
      <c r="AE7" s="21">
        <v>250</v>
      </c>
      <c r="AF7" s="21">
        <v>250</v>
      </c>
      <c r="AG7" s="21">
        <v>250</v>
      </c>
      <c r="AH7" s="21">
        <v>250</v>
      </c>
      <c r="AI7" s="21">
        <v>250</v>
      </c>
      <c r="AJ7" s="21">
        <v>250</v>
      </c>
      <c r="AK7" s="21">
        <v>250</v>
      </c>
      <c r="AL7" s="28"/>
      <c r="AM7" s="28">
        <v>1000</v>
      </c>
      <c r="AN7" s="21">
        <v>250</v>
      </c>
      <c r="AO7" s="21">
        <v>250</v>
      </c>
      <c r="AQ7" s="21">
        <v>350</v>
      </c>
      <c r="AR7" s="21">
        <v>350</v>
      </c>
      <c r="AS7" s="21">
        <v>350</v>
      </c>
      <c r="AT7" s="21">
        <v>350</v>
      </c>
      <c r="AU7" s="21">
        <v>350</v>
      </c>
      <c r="AV7" s="21">
        <v>350</v>
      </c>
      <c r="AW7" s="21">
        <v>350</v>
      </c>
      <c r="AX7" s="21">
        <v>350</v>
      </c>
      <c r="AY7" s="21">
        <v>350</v>
      </c>
      <c r="AZ7" s="28"/>
      <c r="BA7" s="34"/>
      <c r="BB7" s="31">
        <v>350</v>
      </c>
      <c r="BC7" s="31">
        <v>350</v>
      </c>
      <c r="BD7" s="21">
        <v>350</v>
      </c>
      <c r="BE7" s="21">
        <v>350</v>
      </c>
      <c r="BF7" s="21">
        <v>350</v>
      </c>
      <c r="BG7" s="21">
        <v>350</v>
      </c>
      <c r="BH7" s="21">
        <v>350</v>
      </c>
      <c r="BI7" s="21">
        <v>350</v>
      </c>
      <c r="BJ7" s="21">
        <v>350</v>
      </c>
      <c r="BK7" s="21">
        <v>350</v>
      </c>
      <c r="BL7" s="21">
        <v>350</v>
      </c>
      <c r="BM7" s="21">
        <v>350</v>
      </c>
      <c r="BN7" s="28"/>
      <c r="BO7" s="34">
        <v>800</v>
      </c>
      <c r="BP7" s="21">
        <v>350</v>
      </c>
      <c r="BQ7" s="21">
        <v>350</v>
      </c>
      <c r="BR7" s="21">
        <v>350</v>
      </c>
      <c r="BS7" s="21">
        <v>350</v>
      </c>
      <c r="BT7" s="21">
        <v>350</v>
      </c>
      <c r="BU7" s="21">
        <v>350</v>
      </c>
      <c r="BV7" s="21">
        <v>350</v>
      </c>
      <c r="BW7" s="21">
        <v>350</v>
      </c>
      <c r="BX7" s="21">
        <v>350</v>
      </c>
      <c r="BY7" s="21">
        <v>350</v>
      </c>
      <c r="BZ7" s="21">
        <v>350</v>
      </c>
      <c r="CA7" s="21" t="s">
        <v>3017</v>
      </c>
      <c r="CB7" s="275">
        <f>350*(COUNTBLANK(BF7:CA7)-1)</f>
        <v>0</v>
      </c>
      <c r="CC7" s="28"/>
      <c r="CD7" s="28"/>
      <c r="CE7" s="28"/>
      <c r="CF7" s="406">
        <v>400</v>
      </c>
      <c r="CG7" s="47" t="s">
        <v>3017</v>
      </c>
      <c r="CH7" s="7" t="s">
        <v>3212</v>
      </c>
      <c r="CI7" s="7" t="s">
        <v>3212</v>
      </c>
      <c r="CJ7" s="7" t="s">
        <v>3212</v>
      </c>
      <c r="CK7" s="7" t="s">
        <v>3531</v>
      </c>
      <c r="CL7" s="7" t="s">
        <v>3620</v>
      </c>
      <c r="CM7" s="7" t="s">
        <v>3620</v>
      </c>
      <c r="CN7" s="7" t="s">
        <v>3858</v>
      </c>
      <c r="CO7" s="7" t="s">
        <v>4045</v>
      </c>
      <c r="CP7" s="7" t="s">
        <v>4358</v>
      </c>
      <c r="CQ7" s="7" t="s">
        <v>4617</v>
      </c>
      <c r="CR7" s="7" t="s">
        <v>4843</v>
      </c>
      <c r="CS7" s="520" t="s">
        <v>5487</v>
      </c>
      <c r="CT7" s="520" t="s">
        <v>5774</v>
      </c>
      <c r="CU7" s="520" t="s">
        <v>5774</v>
      </c>
      <c r="CV7" s="520" t="s">
        <v>5988</v>
      </c>
      <c r="CW7" s="520" t="s">
        <v>5988</v>
      </c>
      <c r="CX7" s="520" t="s">
        <v>6056</v>
      </c>
      <c r="CY7" s="520" t="s">
        <v>6659</v>
      </c>
      <c r="CZ7" s="520" t="s">
        <v>6660</v>
      </c>
      <c r="DA7" s="520" t="s">
        <v>6840</v>
      </c>
      <c r="DB7" s="520" t="s">
        <v>7044</v>
      </c>
      <c r="DC7" s="520" t="s">
        <v>7205</v>
      </c>
      <c r="DD7" s="520"/>
      <c r="DE7" s="7"/>
      <c r="DF7" s="47">
        <f t="shared" si="0"/>
        <v>400</v>
      </c>
      <c r="DG7" s="28"/>
      <c r="DH7" s="34" t="s">
        <v>6841</v>
      </c>
      <c r="DI7" s="28"/>
      <c r="DJ7" s="47" t="s">
        <v>7682</v>
      </c>
      <c r="DK7" s="47" t="s">
        <v>8004</v>
      </c>
      <c r="DL7" s="47" t="s">
        <v>8162</v>
      </c>
      <c r="DM7" s="47"/>
      <c r="DN7" s="47"/>
      <c r="DO7" s="32"/>
    </row>
    <row r="8" spans="1:129" x14ac:dyDescent="0.25">
      <c r="A8" s="37">
        <v>198</v>
      </c>
      <c r="B8" s="31" t="s">
        <v>474</v>
      </c>
      <c r="C8" s="31" t="s">
        <v>475</v>
      </c>
      <c r="D8" s="31" t="s">
        <v>476</v>
      </c>
      <c r="E8" s="31" t="s">
        <v>1</v>
      </c>
      <c r="F8" s="31" t="s">
        <v>459</v>
      </c>
      <c r="G8" s="28"/>
      <c r="H8" s="42" t="s">
        <v>679</v>
      </c>
      <c r="I8" s="42"/>
      <c r="J8" s="28">
        <v>1000</v>
      </c>
      <c r="K8" s="28">
        <v>800</v>
      </c>
      <c r="L8" s="7">
        <v>750</v>
      </c>
      <c r="M8" s="103">
        <v>750</v>
      </c>
      <c r="N8" s="103">
        <v>750</v>
      </c>
      <c r="O8" s="7">
        <v>750</v>
      </c>
      <c r="P8" s="7">
        <v>750</v>
      </c>
      <c r="Q8" s="7">
        <v>750</v>
      </c>
      <c r="R8" s="7">
        <v>750</v>
      </c>
      <c r="S8" s="7">
        <v>750</v>
      </c>
      <c r="T8" s="7">
        <v>750</v>
      </c>
      <c r="U8" s="7">
        <v>750</v>
      </c>
      <c r="V8" s="7">
        <v>750</v>
      </c>
      <c r="W8" s="7">
        <v>750</v>
      </c>
      <c r="X8" s="28"/>
      <c r="Y8" s="28">
        <v>850</v>
      </c>
      <c r="Z8" s="7">
        <v>800</v>
      </c>
      <c r="AA8" s="7">
        <v>800</v>
      </c>
      <c r="AD8">
        <v>800</v>
      </c>
      <c r="AE8">
        <v>800</v>
      </c>
      <c r="AF8">
        <v>800</v>
      </c>
      <c r="AG8">
        <v>800</v>
      </c>
      <c r="AH8">
        <v>800</v>
      </c>
      <c r="AI8">
        <v>800</v>
      </c>
      <c r="AJ8">
        <v>800</v>
      </c>
      <c r="AK8">
        <v>800</v>
      </c>
      <c r="AL8" s="28"/>
      <c r="AM8" s="28"/>
      <c r="AN8">
        <v>900</v>
      </c>
      <c r="AO8" s="7">
        <v>900</v>
      </c>
      <c r="AQ8">
        <v>900</v>
      </c>
      <c r="AR8">
        <v>900</v>
      </c>
      <c r="AS8">
        <v>900</v>
      </c>
      <c r="AT8">
        <v>900</v>
      </c>
      <c r="AU8">
        <v>900</v>
      </c>
      <c r="AV8">
        <v>900</v>
      </c>
      <c r="AW8">
        <v>900</v>
      </c>
      <c r="AX8" s="7">
        <v>900</v>
      </c>
      <c r="AY8" s="7">
        <v>900</v>
      </c>
      <c r="AZ8" s="28"/>
      <c r="BA8" s="34">
        <v>900</v>
      </c>
      <c r="BB8" s="31">
        <v>900</v>
      </c>
      <c r="BC8" s="31"/>
      <c r="BD8">
        <v>900</v>
      </c>
      <c r="BE8">
        <v>900</v>
      </c>
      <c r="BF8">
        <v>900</v>
      </c>
      <c r="BG8">
        <v>900</v>
      </c>
      <c r="BH8">
        <v>900</v>
      </c>
      <c r="BI8">
        <v>900</v>
      </c>
      <c r="BJ8">
        <v>900</v>
      </c>
      <c r="BK8">
        <v>900</v>
      </c>
      <c r="BL8">
        <v>900</v>
      </c>
      <c r="BM8">
        <v>900</v>
      </c>
      <c r="BN8" s="28"/>
      <c r="BO8" s="34"/>
      <c r="BP8">
        <v>1000</v>
      </c>
      <c r="BQ8">
        <v>1000</v>
      </c>
      <c r="BR8">
        <v>1000</v>
      </c>
      <c r="BS8">
        <v>1000</v>
      </c>
      <c r="BT8">
        <v>1000</v>
      </c>
      <c r="BU8" s="318">
        <v>1000</v>
      </c>
      <c r="BV8" s="318">
        <v>1000</v>
      </c>
      <c r="BW8" s="318" t="s">
        <v>2964</v>
      </c>
      <c r="BX8" s="318" t="s">
        <v>3640</v>
      </c>
      <c r="BY8" s="318" t="s">
        <v>3641</v>
      </c>
      <c r="BZ8" s="318" t="s">
        <v>4272</v>
      </c>
      <c r="CA8" s="318" t="s">
        <v>4272</v>
      </c>
      <c r="CB8" s="275">
        <f>1000*(COUNTBLANK(BF8:CA8)-2)</f>
        <v>0</v>
      </c>
      <c r="CC8" s="28"/>
      <c r="CD8" s="28"/>
      <c r="CE8" s="28">
        <v>0</v>
      </c>
      <c r="CF8" s="406">
        <v>1000</v>
      </c>
      <c r="CG8" s="47" t="s">
        <v>4272</v>
      </c>
      <c r="CH8" s="7" t="s">
        <v>4272</v>
      </c>
      <c r="CI8" s="7">
        <v>0</v>
      </c>
      <c r="CJ8" s="7" t="s">
        <v>4526</v>
      </c>
      <c r="CK8" s="7" t="s">
        <v>5326</v>
      </c>
      <c r="CL8" s="7" t="s">
        <v>5326</v>
      </c>
      <c r="CM8" s="7" t="s">
        <v>5327</v>
      </c>
      <c r="CN8" s="7" t="s">
        <v>5328</v>
      </c>
      <c r="CO8" s="7" t="s">
        <v>5632</v>
      </c>
      <c r="CP8" s="7" t="s">
        <v>5632</v>
      </c>
      <c r="CQ8" s="7" t="s">
        <v>5846</v>
      </c>
      <c r="CR8" s="7" t="s">
        <v>5846</v>
      </c>
      <c r="CS8" s="520" t="s">
        <v>6063</v>
      </c>
      <c r="CT8" s="520" t="s">
        <v>6063</v>
      </c>
      <c r="CU8" s="520">
        <v>0</v>
      </c>
      <c r="CV8" s="520" t="s">
        <v>6242</v>
      </c>
      <c r="CW8" s="520" t="s">
        <v>6528</v>
      </c>
      <c r="CX8" s="520" t="s">
        <v>6528</v>
      </c>
      <c r="CY8" s="520" t="s">
        <v>6714</v>
      </c>
      <c r="CZ8" s="520" t="s">
        <v>6877</v>
      </c>
      <c r="DA8" s="520" t="s">
        <v>7111</v>
      </c>
      <c r="DB8" s="520" t="s">
        <v>7353</v>
      </c>
      <c r="DC8" s="520" t="s">
        <v>7913</v>
      </c>
      <c r="DD8" s="520" t="s">
        <v>8088</v>
      </c>
      <c r="DE8" s="7"/>
      <c r="DF8" s="113">
        <f t="shared" si="0"/>
        <v>0</v>
      </c>
      <c r="DG8" s="28"/>
      <c r="DH8" s="34"/>
      <c r="DI8" s="28"/>
      <c r="DJ8" s="47" t="s">
        <v>8334</v>
      </c>
      <c r="DK8" s="47" t="s">
        <v>8334</v>
      </c>
      <c r="DL8" s="47"/>
      <c r="DM8" s="47"/>
      <c r="DN8" s="47"/>
      <c r="DO8" s="31"/>
    </row>
    <row r="9" spans="1:129" x14ac:dyDescent="0.25">
      <c r="A9" s="37">
        <v>219</v>
      </c>
      <c r="B9" s="31" t="s">
        <v>485</v>
      </c>
      <c r="C9" s="363" t="s">
        <v>251</v>
      </c>
      <c r="D9" s="31" t="s">
        <v>486</v>
      </c>
      <c r="E9" s="31" t="s">
        <v>1</v>
      </c>
      <c r="F9" s="31" t="s">
        <v>459</v>
      </c>
      <c r="G9" s="28"/>
      <c r="H9" s="42" t="s">
        <v>683</v>
      </c>
      <c r="I9" s="42"/>
      <c r="J9" s="28">
        <v>1000</v>
      </c>
      <c r="K9" s="28">
        <v>800</v>
      </c>
      <c r="L9" s="7">
        <v>800</v>
      </c>
      <c r="M9" s="7">
        <v>800</v>
      </c>
      <c r="N9" s="7">
        <v>800</v>
      </c>
      <c r="O9" s="7">
        <v>0</v>
      </c>
      <c r="P9" s="7">
        <v>800</v>
      </c>
      <c r="Q9" s="7">
        <v>800</v>
      </c>
      <c r="R9" s="7">
        <v>800</v>
      </c>
      <c r="S9" s="7">
        <v>800</v>
      </c>
      <c r="T9" s="7">
        <v>800</v>
      </c>
      <c r="U9" s="7">
        <v>800</v>
      </c>
      <c r="V9" s="7">
        <v>800</v>
      </c>
      <c r="W9" s="7">
        <v>800</v>
      </c>
      <c r="X9" s="28"/>
      <c r="Y9" s="28">
        <v>850</v>
      </c>
      <c r="Z9" s="7">
        <v>850</v>
      </c>
      <c r="AA9" s="7">
        <v>850</v>
      </c>
      <c r="AB9" s="7">
        <v>850</v>
      </c>
      <c r="AC9" s="7">
        <v>850</v>
      </c>
      <c r="AD9" s="7">
        <v>850</v>
      </c>
      <c r="AE9" s="7">
        <v>850</v>
      </c>
      <c r="AF9" s="7">
        <v>850</v>
      </c>
      <c r="AG9" s="7">
        <v>850</v>
      </c>
      <c r="AH9" s="7">
        <v>850</v>
      </c>
      <c r="AI9" s="7">
        <v>850</v>
      </c>
      <c r="AJ9" s="7">
        <v>850</v>
      </c>
      <c r="AK9" s="7">
        <v>850</v>
      </c>
      <c r="AL9" s="28"/>
      <c r="AM9" s="28">
        <v>1000</v>
      </c>
      <c r="AN9" s="7">
        <v>1000</v>
      </c>
      <c r="AO9" s="7">
        <v>1000</v>
      </c>
      <c r="AP9" s="7">
        <v>1000</v>
      </c>
      <c r="AQ9" s="7">
        <v>1000</v>
      </c>
      <c r="AR9" s="7">
        <v>1000</v>
      </c>
      <c r="AS9" s="7">
        <v>1000</v>
      </c>
      <c r="AT9" s="7">
        <v>1000</v>
      </c>
      <c r="AU9" s="7">
        <v>1000</v>
      </c>
      <c r="AV9" s="7">
        <v>1000</v>
      </c>
      <c r="AW9" s="7">
        <v>1000</v>
      </c>
      <c r="AX9" s="7">
        <v>1000</v>
      </c>
      <c r="AY9" s="7">
        <v>1000</v>
      </c>
      <c r="AZ9" s="28"/>
      <c r="BA9" s="34" t="s">
        <v>3417</v>
      </c>
      <c r="BB9" s="31" t="s">
        <v>3417</v>
      </c>
      <c r="BC9" s="31" t="s">
        <v>3417</v>
      </c>
      <c r="BD9" s="31" t="s">
        <v>3417</v>
      </c>
      <c r="BE9" s="31" t="s">
        <v>3417</v>
      </c>
      <c r="BF9" s="31" t="s">
        <v>3417</v>
      </c>
      <c r="BG9" s="31" t="s">
        <v>3417</v>
      </c>
      <c r="BH9" s="31" t="s">
        <v>3417</v>
      </c>
      <c r="BI9" s="31" t="s">
        <v>3417</v>
      </c>
      <c r="BJ9" s="137" t="s">
        <v>4049</v>
      </c>
      <c r="BK9" s="137" t="s">
        <v>4049</v>
      </c>
      <c r="BL9" s="137" t="s">
        <v>4049</v>
      </c>
      <c r="BM9" s="137" t="s">
        <v>4049</v>
      </c>
      <c r="BN9" s="28"/>
      <c r="BO9" s="34"/>
      <c r="BP9" s="185"/>
      <c r="BQ9" s="185"/>
      <c r="BR9" s="185"/>
      <c r="BS9" s="185"/>
      <c r="BT9" s="185"/>
      <c r="BU9" s="185"/>
      <c r="BV9" s="185"/>
      <c r="BW9" s="185"/>
      <c r="BX9" s="185"/>
      <c r="BY9" s="185"/>
      <c r="BZ9" s="185"/>
      <c r="CB9" s="275">
        <f>1000*(COUNTBLANK(BF9:CA9)-2)</f>
        <v>12000</v>
      </c>
      <c r="CC9" s="28"/>
      <c r="CD9" s="28"/>
      <c r="CE9" s="28">
        <v>12000</v>
      </c>
      <c r="CF9" s="406">
        <v>1100</v>
      </c>
      <c r="CG9" s="47">
        <v>0</v>
      </c>
      <c r="CH9" s="356">
        <v>0</v>
      </c>
      <c r="CI9" s="356">
        <v>0</v>
      </c>
      <c r="CJ9" s="356">
        <v>0</v>
      </c>
      <c r="CK9" s="356">
        <v>0</v>
      </c>
      <c r="CL9" s="7" t="s">
        <v>5705</v>
      </c>
      <c r="CM9" s="7" t="s">
        <v>5705</v>
      </c>
      <c r="CN9" s="7" t="s">
        <v>5705</v>
      </c>
      <c r="CO9" s="7" t="s">
        <v>5705</v>
      </c>
      <c r="CP9" s="7"/>
      <c r="CQ9" s="7"/>
      <c r="CR9" s="7"/>
      <c r="CS9" s="520" t="s">
        <v>6333</v>
      </c>
      <c r="CT9" s="520" t="s">
        <v>6333</v>
      </c>
      <c r="CU9" s="520" t="s">
        <v>6333</v>
      </c>
      <c r="CV9" s="520" t="s">
        <v>6333</v>
      </c>
      <c r="CW9" s="520" t="s">
        <v>6333</v>
      </c>
      <c r="CX9" s="520" t="s">
        <v>7360</v>
      </c>
      <c r="CY9" s="520" t="s">
        <v>7360</v>
      </c>
      <c r="CZ9" s="520"/>
      <c r="DA9" s="520"/>
      <c r="DB9" s="520"/>
      <c r="DC9" s="520"/>
      <c r="DD9" s="520"/>
      <c r="DE9" s="7"/>
      <c r="DF9" s="435">
        <f t="shared" si="0"/>
        <v>8800</v>
      </c>
      <c r="DG9" s="510"/>
      <c r="DH9" s="607"/>
      <c r="DI9" s="510"/>
      <c r="DJ9" s="435"/>
      <c r="DK9" s="435"/>
      <c r="DL9" s="435"/>
      <c r="DM9" s="435"/>
      <c r="DN9" s="435"/>
      <c r="DO9" s="31" t="s">
        <v>2398</v>
      </c>
    </row>
    <row r="10" spans="1:129" x14ac:dyDescent="0.25">
      <c r="A10" s="37">
        <v>225</v>
      </c>
      <c r="B10" s="31" t="s">
        <v>487</v>
      </c>
      <c r="C10" s="363" t="s">
        <v>488</v>
      </c>
      <c r="D10" s="31" t="s">
        <v>489</v>
      </c>
      <c r="E10" s="31" t="s">
        <v>1</v>
      </c>
      <c r="F10" s="31" t="s">
        <v>459</v>
      </c>
      <c r="G10" s="28"/>
      <c r="H10" s="42" t="s">
        <v>684</v>
      </c>
      <c r="I10" s="42"/>
      <c r="J10" s="28"/>
      <c r="K10" s="28">
        <v>800</v>
      </c>
      <c r="L10" s="7">
        <v>800</v>
      </c>
      <c r="M10">
        <v>800</v>
      </c>
      <c r="N10" s="7">
        <v>0</v>
      </c>
      <c r="O10" s="7">
        <v>0</v>
      </c>
      <c r="P10" s="7">
        <v>400</v>
      </c>
      <c r="Q10" s="7">
        <v>400</v>
      </c>
      <c r="R10" s="7">
        <v>400</v>
      </c>
      <c r="S10" s="7">
        <v>400</v>
      </c>
      <c r="T10" s="7">
        <v>400</v>
      </c>
      <c r="U10" s="7">
        <v>400</v>
      </c>
      <c r="V10" s="7">
        <v>400</v>
      </c>
      <c r="W10" s="7">
        <v>400</v>
      </c>
      <c r="X10" s="28"/>
      <c r="Y10" s="28">
        <v>850</v>
      </c>
      <c r="Z10" s="7">
        <v>400</v>
      </c>
      <c r="AA10" s="7">
        <v>400</v>
      </c>
      <c r="AB10" s="7">
        <v>400</v>
      </c>
      <c r="AC10" s="7">
        <v>400</v>
      </c>
      <c r="AD10" s="7">
        <v>400</v>
      </c>
      <c r="AE10" s="7">
        <v>400</v>
      </c>
      <c r="AF10" s="7">
        <v>400</v>
      </c>
      <c r="AG10" s="7">
        <v>400</v>
      </c>
      <c r="AH10" s="7">
        <v>400</v>
      </c>
      <c r="AI10" s="7">
        <v>400</v>
      </c>
      <c r="AJ10" s="7">
        <v>400</v>
      </c>
      <c r="AK10" s="7">
        <v>400</v>
      </c>
      <c r="AL10" s="28"/>
      <c r="AM10" s="28"/>
      <c r="AN10" s="7">
        <v>500</v>
      </c>
      <c r="AO10" s="7">
        <v>500</v>
      </c>
      <c r="AP10" s="7">
        <v>500</v>
      </c>
      <c r="AQ10" s="7">
        <v>500</v>
      </c>
      <c r="AR10" s="7">
        <v>500</v>
      </c>
      <c r="AS10" s="7">
        <v>500</v>
      </c>
      <c r="AT10" s="7">
        <v>500</v>
      </c>
      <c r="AU10" s="7">
        <v>500</v>
      </c>
      <c r="AV10" s="7">
        <v>500</v>
      </c>
      <c r="AX10">
        <v>500</v>
      </c>
      <c r="AY10">
        <v>500</v>
      </c>
      <c r="AZ10" s="28"/>
      <c r="BA10" s="34"/>
      <c r="BB10" s="31">
        <v>500</v>
      </c>
      <c r="BC10" s="31">
        <v>500</v>
      </c>
      <c r="BD10" s="183">
        <v>500</v>
      </c>
      <c r="BE10" s="183">
        <v>500</v>
      </c>
      <c r="BF10" s="183">
        <v>500</v>
      </c>
      <c r="BG10" s="183">
        <v>500</v>
      </c>
      <c r="BH10" s="183">
        <v>500</v>
      </c>
      <c r="BI10" s="183">
        <v>500</v>
      </c>
      <c r="BJ10" s="183">
        <v>500</v>
      </c>
      <c r="BK10" s="183">
        <v>500</v>
      </c>
      <c r="BL10" s="183">
        <v>500</v>
      </c>
      <c r="BM10" s="183">
        <v>500</v>
      </c>
      <c r="BN10" s="28"/>
      <c r="BO10" s="34" t="s">
        <v>3238</v>
      </c>
      <c r="BP10" s="7">
        <v>550</v>
      </c>
      <c r="BQ10" s="7">
        <v>550</v>
      </c>
      <c r="BR10" s="7">
        <v>550</v>
      </c>
      <c r="BS10" s="7">
        <v>550</v>
      </c>
      <c r="BT10" s="318" t="s">
        <v>3238</v>
      </c>
      <c r="BU10" s="318" t="s">
        <v>3238</v>
      </c>
      <c r="BV10" s="318" t="s">
        <v>3238</v>
      </c>
      <c r="BW10" s="318" t="s">
        <v>3238</v>
      </c>
      <c r="BX10" s="318" t="s">
        <v>3238</v>
      </c>
      <c r="BY10" s="318" t="s">
        <v>3238</v>
      </c>
      <c r="BZ10" s="318" t="s">
        <v>3238</v>
      </c>
      <c r="CA10" s="318" t="s">
        <v>3238</v>
      </c>
      <c r="CB10" s="275">
        <f>550*(COUNTBLANK(BF10:BZ10)-1)</f>
        <v>0</v>
      </c>
      <c r="CC10" s="28"/>
      <c r="CD10" s="28"/>
      <c r="CE10" s="28"/>
      <c r="CF10" s="406">
        <v>600</v>
      </c>
      <c r="CG10" s="47" t="s">
        <v>4057</v>
      </c>
      <c r="CH10" s="47" t="s">
        <v>4057</v>
      </c>
      <c r="CI10" s="47" t="s">
        <v>4057</v>
      </c>
      <c r="CJ10" s="47" t="s">
        <v>4057</v>
      </c>
      <c r="CK10" s="137" t="s">
        <v>4309</v>
      </c>
      <c r="CL10" s="137" t="s">
        <v>4309</v>
      </c>
      <c r="CM10" s="137" t="s">
        <v>4309</v>
      </c>
      <c r="CN10" s="137" t="s">
        <v>4309</v>
      </c>
      <c r="CO10" s="137" t="s">
        <v>4446</v>
      </c>
      <c r="CP10" s="137" t="s">
        <v>4446</v>
      </c>
      <c r="CQ10" s="137" t="s">
        <v>5898</v>
      </c>
      <c r="CR10" s="137" t="s">
        <v>5898</v>
      </c>
      <c r="CS10" s="520" t="s">
        <v>5899</v>
      </c>
      <c r="CT10" s="520" t="s">
        <v>5899</v>
      </c>
      <c r="CU10" s="520" t="s">
        <v>6469</v>
      </c>
      <c r="CV10" s="520" t="s">
        <v>6469</v>
      </c>
      <c r="CW10" s="520" t="s">
        <v>6469</v>
      </c>
      <c r="CX10" s="520" t="s">
        <v>6469</v>
      </c>
      <c r="CY10" s="520" t="s">
        <v>6469</v>
      </c>
      <c r="CZ10" s="520" t="s">
        <v>7293</v>
      </c>
      <c r="DA10" s="520" t="s">
        <v>7293</v>
      </c>
      <c r="DB10" s="520" t="s">
        <v>7293</v>
      </c>
      <c r="DC10" s="520"/>
      <c r="DD10" s="520"/>
      <c r="DE10" s="7"/>
      <c r="DF10" s="435">
        <f t="shared" si="0"/>
        <v>1200</v>
      </c>
      <c r="DG10" s="510"/>
      <c r="DH10" s="601" t="s">
        <v>6471</v>
      </c>
      <c r="DI10" s="173"/>
      <c r="DJ10" s="435"/>
      <c r="DK10" s="435"/>
      <c r="DL10" s="435"/>
      <c r="DM10" s="435"/>
      <c r="DN10" s="435"/>
      <c r="DO10" s="31"/>
    </row>
    <row r="11" spans="1:129" x14ac:dyDescent="0.25">
      <c r="A11" s="37">
        <v>228</v>
      </c>
      <c r="B11" s="31" t="s">
        <v>493</v>
      </c>
      <c r="C11" s="31" t="s">
        <v>494</v>
      </c>
      <c r="D11" s="31" t="s">
        <v>343</v>
      </c>
      <c r="E11" s="31" t="s">
        <v>1</v>
      </c>
      <c r="F11" s="31" t="s">
        <v>459</v>
      </c>
      <c r="G11" s="28"/>
      <c r="H11" s="42" t="s">
        <v>686</v>
      </c>
      <c r="I11" s="42"/>
      <c r="J11" s="28"/>
      <c r="K11" s="28">
        <v>500</v>
      </c>
      <c r="L11" s="7">
        <v>500</v>
      </c>
      <c r="M11" s="7">
        <v>500</v>
      </c>
      <c r="N11">
        <v>500</v>
      </c>
      <c r="O11">
        <v>500</v>
      </c>
      <c r="P11">
        <v>500</v>
      </c>
      <c r="Q11">
        <v>500</v>
      </c>
      <c r="R11">
        <v>500</v>
      </c>
      <c r="S11">
        <v>500</v>
      </c>
      <c r="T11">
        <v>500</v>
      </c>
      <c r="U11">
        <v>500</v>
      </c>
      <c r="V11">
        <v>500</v>
      </c>
      <c r="W11">
        <v>500</v>
      </c>
      <c r="X11" s="28"/>
      <c r="Y11" s="28">
        <v>500</v>
      </c>
      <c r="Z11">
        <v>500</v>
      </c>
      <c r="AA11">
        <v>500</v>
      </c>
      <c r="AD11">
        <v>500</v>
      </c>
      <c r="AE11">
        <v>500</v>
      </c>
      <c r="AF11">
        <v>500</v>
      </c>
      <c r="AG11">
        <v>500</v>
      </c>
      <c r="AH11">
        <v>500</v>
      </c>
      <c r="AI11">
        <v>500</v>
      </c>
      <c r="AJ11">
        <v>500</v>
      </c>
      <c r="AK11">
        <v>500</v>
      </c>
      <c r="AL11" s="28"/>
      <c r="AM11" s="28">
        <v>500</v>
      </c>
      <c r="AN11">
        <v>500</v>
      </c>
      <c r="AO11">
        <v>500</v>
      </c>
      <c r="AP11">
        <v>500</v>
      </c>
      <c r="AQ11">
        <v>500</v>
      </c>
      <c r="AR11">
        <v>500</v>
      </c>
      <c r="AS11">
        <v>500</v>
      </c>
      <c r="AT11">
        <v>500</v>
      </c>
      <c r="AU11">
        <v>500</v>
      </c>
      <c r="AV11">
        <v>500</v>
      </c>
      <c r="AW11">
        <v>500</v>
      </c>
      <c r="AX11">
        <v>500</v>
      </c>
      <c r="AY11">
        <v>500</v>
      </c>
      <c r="AZ11" s="28"/>
      <c r="BA11" s="34"/>
      <c r="BB11" s="31">
        <v>500</v>
      </c>
      <c r="BC11" s="31">
        <v>500</v>
      </c>
      <c r="BD11" s="183">
        <v>500</v>
      </c>
      <c r="BE11" s="183">
        <v>500</v>
      </c>
      <c r="BF11" s="183">
        <v>500</v>
      </c>
      <c r="BG11" s="183">
        <v>500</v>
      </c>
      <c r="BH11" s="183">
        <v>500</v>
      </c>
      <c r="BI11" s="183">
        <v>500</v>
      </c>
      <c r="BJ11" s="183">
        <v>500</v>
      </c>
      <c r="BK11" s="183">
        <v>500</v>
      </c>
      <c r="BL11" s="318">
        <v>500</v>
      </c>
      <c r="BM11" s="318">
        <v>500</v>
      </c>
      <c r="BN11" s="28"/>
      <c r="BO11" s="34"/>
      <c r="BP11" s="318">
        <v>500</v>
      </c>
      <c r="BQ11" s="318">
        <v>500</v>
      </c>
      <c r="BR11" s="318">
        <v>500</v>
      </c>
      <c r="BS11" s="318">
        <v>500</v>
      </c>
      <c r="BT11" s="318">
        <v>500</v>
      </c>
      <c r="BU11" s="318">
        <v>500</v>
      </c>
      <c r="BV11" s="318">
        <v>0</v>
      </c>
      <c r="BW11" s="318">
        <v>0</v>
      </c>
      <c r="BX11" s="318">
        <v>0</v>
      </c>
      <c r="BY11" s="318">
        <v>0</v>
      </c>
      <c r="BZ11" s="318">
        <v>0</v>
      </c>
      <c r="CA11" t="s">
        <v>2704</v>
      </c>
      <c r="CB11" s="275">
        <f>500*(COUNTBLANK(BF11:BZ11)-2)</f>
        <v>0</v>
      </c>
      <c r="CC11" s="28"/>
      <c r="CD11" s="28" t="s">
        <v>5551</v>
      </c>
      <c r="CE11" s="28"/>
      <c r="CF11" s="406">
        <v>500</v>
      </c>
      <c r="CG11" s="47" t="s">
        <v>3086</v>
      </c>
      <c r="CH11" s="7" t="s">
        <v>3086</v>
      </c>
      <c r="CI11" s="7" t="s">
        <v>3627</v>
      </c>
      <c r="CJ11" s="7" t="s">
        <v>3627</v>
      </c>
      <c r="CK11" s="7" t="s">
        <v>3627</v>
      </c>
      <c r="CL11" s="7" t="s">
        <v>3771</v>
      </c>
      <c r="CM11" s="7" t="s">
        <v>3771</v>
      </c>
      <c r="CN11" s="7" t="s">
        <v>3989</v>
      </c>
      <c r="CO11" s="7" t="s">
        <v>4439</v>
      </c>
      <c r="CP11" s="7" t="s">
        <v>4661</v>
      </c>
      <c r="CQ11" s="7" t="s">
        <v>4661</v>
      </c>
      <c r="CR11" s="7" t="s">
        <v>5064</v>
      </c>
      <c r="CS11" s="520" t="s">
        <v>5991</v>
      </c>
      <c r="CT11" s="520" t="s">
        <v>5991</v>
      </c>
      <c r="CU11" s="520" t="s">
        <v>6003</v>
      </c>
      <c r="CV11" s="520" t="s">
        <v>6003</v>
      </c>
      <c r="CW11" s="520" t="s">
        <v>6358</v>
      </c>
      <c r="CX11" s="520" t="s">
        <v>6358</v>
      </c>
      <c r="CY11" s="520" t="s">
        <v>6567</v>
      </c>
      <c r="CZ11" s="520" t="s">
        <v>6860</v>
      </c>
      <c r="DA11" s="520" t="s">
        <v>7050</v>
      </c>
      <c r="DB11" s="520" t="s">
        <v>7345</v>
      </c>
      <c r="DC11" s="520" t="s">
        <v>7523</v>
      </c>
      <c r="DD11" s="520"/>
      <c r="DE11" s="7"/>
      <c r="DF11" s="47">
        <f t="shared" si="0"/>
        <v>500</v>
      </c>
      <c r="DG11" s="28"/>
      <c r="DH11" s="34" t="s">
        <v>8358</v>
      </c>
      <c r="DI11" s="28"/>
      <c r="DJ11" s="47" t="s">
        <v>8358</v>
      </c>
      <c r="DK11" s="47" t="s">
        <v>8358</v>
      </c>
      <c r="DL11" s="47" t="s">
        <v>8358</v>
      </c>
      <c r="DM11" s="47" t="s">
        <v>8358</v>
      </c>
      <c r="DN11" s="47"/>
      <c r="DO11" s="31" t="s">
        <v>2398</v>
      </c>
    </row>
    <row r="12" spans="1:129" x14ac:dyDescent="0.25">
      <c r="A12" s="37">
        <v>231</v>
      </c>
      <c r="B12" s="31" t="s">
        <v>495</v>
      </c>
      <c r="C12" s="31" t="s">
        <v>496</v>
      </c>
      <c r="D12" s="31" t="s">
        <v>151</v>
      </c>
      <c r="E12" s="31" t="s">
        <v>1</v>
      </c>
      <c r="F12" s="31" t="s">
        <v>459</v>
      </c>
      <c r="G12" s="28"/>
      <c r="H12" s="42" t="s">
        <v>687</v>
      </c>
      <c r="I12" s="42"/>
      <c r="J12" s="28"/>
      <c r="K12" s="28">
        <v>500</v>
      </c>
      <c r="L12" s="7">
        <v>300</v>
      </c>
      <c r="M12">
        <v>300</v>
      </c>
      <c r="N12" s="22">
        <v>0</v>
      </c>
      <c r="O12" s="22">
        <v>0</v>
      </c>
      <c r="P12">
        <v>300</v>
      </c>
      <c r="Q12">
        <v>300</v>
      </c>
      <c r="R12">
        <v>300</v>
      </c>
      <c r="S12">
        <v>300</v>
      </c>
      <c r="T12">
        <v>300</v>
      </c>
      <c r="U12">
        <v>300</v>
      </c>
      <c r="V12">
        <v>300</v>
      </c>
      <c r="W12">
        <v>300</v>
      </c>
      <c r="X12" s="28"/>
      <c r="Y12" s="28">
        <v>850</v>
      </c>
      <c r="Z12">
        <v>350</v>
      </c>
      <c r="AA12">
        <v>350</v>
      </c>
      <c r="AB12">
        <v>350</v>
      </c>
      <c r="AD12">
        <v>350</v>
      </c>
      <c r="AE12">
        <v>350</v>
      </c>
      <c r="AF12">
        <v>350</v>
      </c>
      <c r="AG12">
        <v>350</v>
      </c>
      <c r="AH12">
        <v>350</v>
      </c>
      <c r="AI12">
        <v>350</v>
      </c>
      <c r="AJ12">
        <v>350</v>
      </c>
      <c r="AK12">
        <v>350</v>
      </c>
      <c r="AL12" s="28"/>
      <c r="AM12" s="28">
        <f>500+500</f>
        <v>1000</v>
      </c>
      <c r="AN12">
        <v>500</v>
      </c>
      <c r="AO12">
        <v>500</v>
      </c>
      <c r="AP12">
        <v>500</v>
      </c>
      <c r="AQ12">
        <v>500</v>
      </c>
      <c r="AR12">
        <v>500</v>
      </c>
      <c r="AS12">
        <v>500</v>
      </c>
      <c r="AT12">
        <v>500</v>
      </c>
      <c r="AU12">
        <v>500</v>
      </c>
      <c r="AV12">
        <v>500</v>
      </c>
      <c r="AW12">
        <v>500</v>
      </c>
      <c r="AX12">
        <v>500</v>
      </c>
      <c r="AY12">
        <v>500</v>
      </c>
      <c r="AZ12" s="28"/>
      <c r="BA12" s="34"/>
      <c r="BB12" s="31">
        <v>500</v>
      </c>
      <c r="BC12" s="31">
        <v>500</v>
      </c>
      <c r="BD12" s="183">
        <v>500</v>
      </c>
      <c r="BE12" s="183">
        <v>500</v>
      </c>
      <c r="BF12" s="183">
        <v>500</v>
      </c>
      <c r="BG12" s="183">
        <v>500</v>
      </c>
      <c r="BH12" s="183">
        <v>500</v>
      </c>
      <c r="BI12" s="183">
        <v>500</v>
      </c>
      <c r="BJ12" s="183">
        <v>500</v>
      </c>
      <c r="BK12" s="183">
        <v>500</v>
      </c>
      <c r="BL12" s="318">
        <v>500</v>
      </c>
      <c r="BM12">
        <v>500</v>
      </c>
      <c r="BN12" s="28"/>
      <c r="BO12" s="34">
        <v>800</v>
      </c>
      <c r="BP12">
        <v>550</v>
      </c>
      <c r="BQ12">
        <v>550</v>
      </c>
      <c r="BR12">
        <v>550</v>
      </c>
      <c r="BS12">
        <v>550</v>
      </c>
      <c r="BT12">
        <v>550</v>
      </c>
      <c r="BU12">
        <v>550</v>
      </c>
      <c r="BV12">
        <v>550</v>
      </c>
      <c r="BW12">
        <v>550</v>
      </c>
      <c r="BX12">
        <v>550</v>
      </c>
      <c r="BY12" s="318">
        <v>550</v>
      </c>
      <c r="BZ12" s="318">
        <v>550</v>
      </c>
      <c r="CA12">
        <v>550</v>
      </c>
      <c r="CB12" s="275">
        <f>550*(COUNTBLANK(BF12:BZ12)-1)</f>
        <v>0</v>
      </c>
      <c r="CC12" s="28"/>
      <c r="CD12" s="28" t="s">
        <v>4339</v>
      </c>
      <c r="CE12" s="28"/>
      <c r="CF12" s="406">
        <v>700</v>
      </c>
      <c r="CG12" s="47" t="s">
        <v>2590</v>
      </c>
      <c r="CH12" s="7" t="s">
        <v>3356</v>
      </c>
      <c r="CI12" s="7" t="s">
        <v>3356</v>
      </c>
      <c r="CJ12" s="7" t="s">
        <v>3356</v>
      </c>
      <c r="CK12" s="7" t="s">
        <v>3356</v>
      </c>
      <c r="CL12" s="7" t="s">
        <v>3577</v>
      </c>
      <c r="CM12" s="7" t="s">
        <v>3734</v>
      </c>
      <c r="CN12" s="7" t="s">
        <v>3919</v>
      </c>
      <c r="CO12" s="7" t="s">
        <v>4142</v>
      </c>
      <c r="CP12" s="7" t="s">
        <v>4339</v>
      </c>
      <c r="CQ12" s="7" t="s">
        <v>4684</v>
      </c>
      <c r="CR12" s="7" t="s">
        <v>5002</v>
      </c>
      <c r="CS12" s="520" t="s">
        <v>5463</v>
      </c>
      <c r="CT12" s="520" t="s">
        <v>5463</v>
      </c>
      <c r="CU12" s="520" t="s">
        <v>5463</v>
      </c>
      <c r="CV12" s="520" t="s">
        <v>5797</v>
      </c>
      <c r="CW12" s="520" t="s">
        <v>5797</v>
      </c>
      <c r="CX12" s="520" t="s">
        <v>6133</v>
      </c>
      <c r="CY12" s="520" t="s">
        <v>6264</v>
      </c>
      <c r="CZ12" s="520" t="s">
        <v>6566</v>
      </c>
      <c r="DA12" s="520" t="s">
        <v>6770</v>
      </c>
      <c r="DB12" s="520" t="s">
        <v>7025</v>
      </c>
      <c r="DC12" s="520" t="s">
        <v>7270</v>
      </c>
      <c r="DD12" s="520" t="s">
        <v>7594</v>
      </c>
      <c r="DE12" s="7"/>
      <c r="DF12" s="47">
        <f t="shared" si="0"/>
        <v>0</v>
      </c>
      <c r="DG12" s="28"/>
      <c r="DH12" s="34" t="s">
        <v>7026</v>
      </c>
      <c r="DI12" s="28"/>
      <c r="DJ12" s="47" t="s">
        <v>7866</v>
      </c>
      <c r="DK12" s="47" t="s">
        <v>8029</v>
      </c>
      <c r="DL12" s="47"/>
      <c r="DM12" s="47"/>
      <c r="DN12" s="47"/>
      <c r="DO12" s="31"/>
    </row>
    <row r="13" spans="1:129" x14ac:dyDescent="0.25">
      <c r="A13" s="37">
        <v>241</v>
      </c>
      <c r="B13" s="31" t="s">
        <v>509</v>
      </c>
      <c r="C13" s="31" t="s">
        <v>510</v>
      </c>
      <c r="D13" s="31" t="s">
        <v>124</v>
      </c>
      <c r="E13" s="31" t="s">
        <v>1</v>
      </c>
      <c r="F13" s="31" t="s">
        <v>459</v>
      </c>
      <c r="G13" s="28"/>
      <c r="H13" s="42" t="s">
        <v>693</v>
      </c>
      <c r="I13" s="42"/>
      <c r="J13" s="28"/>
      <c r="K13" s="28"/>
      <c r="L13" s="7">
        <v>400</v>
      </c>
      <c r="M13">
        <v>400</v>
      </c>
      <c r="N13" s="129">
        <v>0</v>
      </c>
      <c r="O13" s="129">
        <v>0</v>
      </c>
      <c r="P13">
        <v>400</v>
      </c>
      <c r="Q13">
        <v>400</v>
      </c>
      <c r="R13">
        <v>400</v>
      </c>
      <c r="S13">
        <v>400</v>
      </c>
      <c r="T13">
        <v>400</v>
      </c>
      <c r="U13">
        <v>400</v>
      </c>
      <c r="V13">
        <v>400</v>
      </c>
      <c r="W13">
        <v>400</v>
      </c>
      <c r="X13" s="28"/>
      <c r="Y13" s="28"/>
      <c r="Z13">
        <v>450</v>
      </c>
      <c r="AA13">
        <v>450</v>
      </c>
      <c r="AD13">
        <v>450</v>
      </c>
      <c r="AE13">
        <v>450</v>
      </c>
      <c r="AF13">
        <v>450</v>
      </c>
      <c r="AG13">
        <v>450</v>
      </c>
      <c r="AH13">
        <v>450</v>
      </c>
      <c r="AI13">
        <v>450</v>
      </c>
      <c r="AJ13">
        <v>450</v>
      </c>
      <c r="AK13">
        <v>450</v>
      </c>
      <c r="AL13" s="28"/>
      <c r="AM13" s="28"/>
      <c r="AN13">
        <v>500</v>
      </c>
      <c r="AQ13">
        <v>500</v>
      </c>
      <c r="AR13">
        <v>500</v>
      </c>
      <c r="AS13">
        <v>500</v>
      </c>
      <c r="AT13">
        <v>500</v>
      </c>
      <c r="AU13">
        <v>500</v>
      </c>
      <c r="AV13">
        <v>500</v>
      </c>
      <c r="AW13">
        <v>500</v>
      </c>
      <c r="AX13">
        <v>500</v>
      </c>
      <c r="AY13">
        <v>500</v>
      </c>
      <c r="AZ13" s="28"/>
      <c r="BA13" s="34"/>
      <c r="BB13" s="31">
        <v>500</v>
      </c>
      <c r="BC13" s="31">
        <v>500</v>
      </c>
      <c r="BD13" s="183">
        <v>500</v>
      </c>
      <c r="BE13" s="183">
        <v>0</v>
      </c>
      <c r="BF13" s="183">
        <v>500</v>
      </c>
      <c r="BG13" s="183">
        <v>500</v>
      </c>
      <c r="BH13" s="183">
        <v>500</v>
      </c>
      <c r="BI13" s="183">
        <v>500</v>
      </c>
      <c r="BJ13" s="183">
        <v>500</v>
      </c>
      <c r="BK13" s="183">
        <v>500</v>
      </c>
      <c r="BL13" s="183">
        <v>500</v>
      </c>
      <c r="BM13" s="183">
        <v>500</v>
      </c>
      <c r="BN13" s="28"/>
      <c r="BO13" s="34"/>
      <c r="BP13" s="7">
        <v>600</v>
      </c>
      <c r="BQ13" s="7">
        <v>600</v>
      </c>
      <c r="BR13" s="7">
        <v>600</v>
      </c>
      <c r="BS13" t="s">
        <v>3037</v>
      </c>
      <c r="BT13" t="s">
        <v>3037</v>
      </c>
      <c r="BU13" t="s">
        <v>3908</v>
      </c>
      <c r="BV13" t="s">
        <v>3908</v>
      </c>
      <c r="BW13" t="s">
        <v>3908</v>
      </c>
      <c r="BX13" t="s">
        <v>4165</v>
      </c>
      <c r="BY13" s="275" t="s">
        <v>4165</v>
      </c>
      <c r="BZ13" s="275" t="s">
        <v>4165</v>
      </c>
      <c r="CA13" s="275" t="s">
        <v>4165</v>
      </c>
      <c r="CB13" s="275">
        <f>600*(COUNTBLANK(BF13:BZ13)-2)</f>
        <v>0</v>
      </c>
      <c r="CC13" s="28"/>
      <c r="CD13" s="28" t="s">
        <v>2591</v>
      </c>
      <c r="CE13" s="28"/>
      <c r="CF13" s="406">
        <v>650</v>
      </c>
      <c r="CG13" s="47" t="s">
        <v>4165</v>
      </c>
      <c r="CH13" s="7" t="s">
        <v>4400</v>
      </c>
      <c r="CI13" s="7" t="s">
        <v>4400</v>
      </c>
      <c r="CJ13" s="7" t="s">
        <v>4400</v>
      </c>
      <c r="CK13" s="7">
        <v>0</v>
      </c>
      <c r="CL13" s="7">
        <v>0</v>
      </c>
      <c r="CM13" s="7">
        <v>0</v>
      </c>
      <c r="CN13" s="7">
        <v>0</v>
      </c>
      <c r="CO13" s="7">
        <v>0</v>
      </c>
      <c r="CP13" s="7">
        <v>0</v>
      </c>
      <c r="CQ13" s="7" t="s">
        <v>4625</v>
      </c>
      <c r="CR13" s="7" t="s">
        <v>4859</v>
      </c>
      <c r="CS13" s="520" t="s">
        <v>5261</v>
      </c>
      <c r="CT13" s="520" t="s">
        <v>5589</v>
      </c>
      <c r="CU13" s="520" t="s">
        <v>6199</v>
      </c>
      <c r="CV13" s="520" t="s">
        <v>6457</v>
      </c>
      <c r="CW13" s="520" t="s">
        <v>5882</v>
      </c>
      <c r="CX13" s="520" t="s">
        <v>6458</v>
      </c>
      <c r="CY13" s="520" t="s">
        <v>6592</v>
      </c>
      <c r="CZ13" s="520" t="s">
        <v>7070</v>
      </c>
      <c r="DA13" s="520" t="s">
        <v>7491</v>
      </c>
      <c r="DB13" s="520" t="s">
        <v>7492</v>
      </c>
      <c r="DC13" s="520" t="s">
        <v>7741</v>
      </c>
      <c r="DD13" s="520" t="s">
        <v>8032</v>
      </c>
      <c r="DE13" s="7"/>
      <c r="DF13" s="47">
        <f t="shared" si="0"/>
        <v>0</v>
      </c>
      <c r="DG13" s="28"/>
      <c r="DH13" s="34"/>
      <c r="DI13" s="28"/>
      <c r="DJ13" s="47" t="s">
        <v>8389</v>
      </c>
      <c r="DK13" s="47" t="s">
        <v>8394</v>
      </c>
      <c r="DL13" s="47"/>
      <c r="DM13" s="47"/>
      <c r="DN13" s="47"/>
      <c r="DO13" s="31" t="s">
        <v>2398</v>
      </c>
      <c r="DQ13" s="22" t="s">
        <v>4436</v>
      </c>
    </row>
    <row r="14" spans="1:129" x14ac:dyDescent="0.25">
      <c r="A14" s="37">
        <v>275</v>
      </c>
      <c r="B14" s="31" t="s">
        <v>1049</v>
      </c>
      <c r="C14" s="157" t="s">
        <v>1032</v>
      </c>
      <c r="D14" s="31" t="s">
        <v>1033</v>
      </c>
      <c r="E14" s="47" t="s">
        <v>125</v>
      </c>
      <c r="F14" s="47" t="s">
        <v>991</v>
      </c>
      <c r="G14" s="31"/>
      <c r="H14" s="53" t="s">
        <v>1037</v>
      </c>
      <c r="I14" s="305"/>
      <c r="J14" s="161"/>
      <c r="K14" s="28"/>
      <c r="L14" s="7"/>
      <c r="X14" s="28">
        <v>1500</v>
      </c>
      <c r="Y14" s="28">
        <v>850</v>
      </c>
      <c r="Z14">
        <v>850</v>
      </c>
      <c r="AA14">
        <v>850</v>
      </c>
      <c r="AB14">
        <v>850</v>
      </c>
      <c r="AC14">
        <v>850</v>
      </c>
      <c r="AD14">
        <v>850</v>
      </c>
      <c r="AE14">
        <v>850</v>
      </c>
      <c r="AF14">
        <v>850</v>
      </c>
      <c r="AG14">
        <v>850</v>
      </c>
      <c r="AH14">
        <v>850</v>
      </c>
      <c r="AI14">
        <v>850</v>
      </c>
      <c r="AJ14">
        <v>850</v>
      </c>
      <c r="AK14">
        <v>850</v>
      </c>
      <c r="AL14" s="28"/>
      <c r="AM14" s="28">
        <f>500+500</f>
        <v>1000</v>
      </c>
      <c r="AN14">
        <v>1000</v>
      </c>
      <c r="AO14">
        <v>1000</v>
      </c>
      <c r="AP14">
        <v>1000</v>
      </c>
      <c r="AQ14">
        <v>1000</v>
      </c>
      <c r="AR14">
        <v>1000</v>
      </c>
      <c r="AS14">
        <v>1000</v>
      </c>
      <c r="AT14">
        <v>1000</v>
      </c>
      <c r="AU14">
        <v>1000</v>
      </c>
      <c r="AV14">
        <v>1000</v>
      </c>
      <c r="AW14">
        <v>1000</v>
      </c>
      <c r="AX14">
        <v>1000</v>
      </c>
      <c r="AY14">
        <v>1000</v>
      </c>
      <c r="AZ14" s="28"/>
      <c r="BA14" s="34"/>
      <c r="BB14" s="31">
        <v>800</v>
      </c>
      <c r="BC14" s="31">
        <v>1000</v>
      </c>
      <c r="BD14" s="183">
        <v>1000</v>
      </c>
      <c r="BE14" s="183">
        <v>1000</v>
      </c>
      <c r="BF14" s="183">
        <v>1000</v>
      </c>
      <c r="BG14" s="183">
        <v>1000</v>
      </c>
      <c r="BH14" s="183">
        <v>1000</v>
      </c>
      <c r="BI14" s="183">
        <v>1000</v>
      </c>
      <c r="BJ14" s="183">
        <v>1000</v>
      </c>
      <c r="BK14" s="183">
        <v>1000</v>
      </c>
      <c r="BL14" s="183">
        <v>1000</v>
      </c>
      <c r="BM14" s="183">
        <v>1000</v>
      </c>
      <c r="BN14" s="28"/>
      <c r="BO14" s="34">
        <v>1200</v>
      </c>
      <c r="BP14" s="7">
        <v>1200</v>
      </c>
      <c r="BQ14" s="7">
        <v>1200</v>
      </c>
      <c r="BR14" s="7">
        <v>1200</v>
      </c>
      <c r="BS14" s="7">
        <v>1200</v>
      </c>
      <c r="BT14" s="7">
        <v>1200</v>
      </c>
      <c r="BU14" s="7">
        <v>1200</v>
      </c>
      <c r="BV14" s="7">
        <v>1200</v>
      </c>
      <c r="BW14" s="7">
        <v>1200</v>
      </c>
      <c r="BX14" s="7">
        <v>1200</v>
      </c>
      <c r="BY14" s="7">
        <v>1200</v>
      </c>
      <c r="BZ14" s="318">
        <v>1200</v>
      </c>
      <c r="CA14" s="7">
        <v>1200</v>
      </c>
      <c r="CB14" s="275">
        <f>1200*(COUNTBLANK(BF14:BZ14)-1)</f>
        <v>0</v>
      </c>
      <c r="CC14" s="28"/>
      <c r="CD14" s="28" t="s">
        <v>4596</v>
      </c>
      <c r="CE14" s="28"/>
      <c r="CF14" s="406">
        <v>1400</v>
      </c>
      <c r="CG14" s="47" t="s">
        <v>2526</v>
      </c>
      <c r="CH14" s="7" t="s">
        <v>2796</v>
      </c>
      <c r="CI14" s="7" t="s">
        <v>3063</v>
      </c>
      <c r="CJ14" s="7" t="s">
        <v>3292</v>
      </c>
      <c r="CK14" s="7" t="s">
        <v>3292</v>
      </c>
      <c r="CL14" s="7" t="s">
        <v>3443</v>
      </c>
      <c r="CM14" s="7" t="s">
        <v>3651</v>
      </c>
      <c r="CN14" s="7" t="s">
        <v>3817</v>
      </c>
      <c r="CO14" s="7" t="s">
        <v>4157</v>
      </c>
      <c r="CP14" s="7" t="s">
        <v>4274</v>
      </c>
      <c r="CQ14" s="7" t="s">
        <v>4596</v>
      </c>
      <c r="CR14" s="7" t="s">
        <v>4904</v>
      </c>
      <c r="CS14" s="520" t="s">
        <v>5099</v>
      </c>
      <c r="CT14" s="520" t="s">
        <v>5490</v>
      </c>
      <c r="CU14" s="520" t="s">
        <v>5490</v>
      </c>
      <c r="CV14" s="520" t="s">
        <v>5752</v>
      </c>
      <c r="CW14" s="520" t="s">
        <v>5894</v>
      </c>
      <c r="CX14" s="520" t="s">
        <v>6070</v>
      </c>
      <c r="CY14" s="520" t="s">
        <v>6244</v>
      </c>
      <c r="CZ14" s="520" t="s">
        <v>6547</v>
      </c>
      <c r="DA14" s="520" t="s">
        <v>6721</v>
      </c>
      <c r="DB14" s="520" t="s">
        <v>6918</v>
      </c>
      <c r="DC14" s="520" t="s">
        <v>7163</v>
      </c>
      <c r="DD14" s="520" t="s">
        <v>7370</v>
      </c>
      <c r="DE14" s="7"/>
      <c r="DF14" s="47">
        <f t="shared" si="0"/>
        <v>0</v>
      </c>
      <c r="DG14" s="28"/>
      <c r="DH14" s="34" t="s">
        <v>5681</v>
      </c>
      <c r="DI14" s="28" t="s">
        <v>7614</v>
      </c>
      <c r="DJ14" s="47" t="s">
        <v>7614</v>
      </c>
      <c r="DK14" s="47" t="s">
        <v>8138</v>
      </c>
      <c r="DL14" s="47" t="s">
        <v>8138</v>
      </c>
      <c r="DM14" s="47" t="s">
        <v>8250</v>
      </c>
      <c r="DN14" s="47" t="s">
        <v>8250</v>
      </c>
      <c r="DO14" s="31"/>
    </row>
    <row r="15" spans="1:129" x14ac:dyDescent="0.25">
      <c r="A15" s="59">
        <v>349</v>
      </c>
      <c r="B15" s="47" t="s">
        <v>1235</v>
      </c>
      <c r="C15" s="31" t="s">
        <v>1234</v>
      </c>
      <c r="D15" s="31" t="s">
        <v>1231</v>
      </c>
      <c r="E15" s="47" t="s">
        <v>125</v>
      </c>
      <c r="F15" s="47" t="s">
        <v>991</v>
      </c>
      <c r="G15" s="31"/>
      <c r="H15" s="53" t="s">
        <v>1236</v>
      </c>
      <c r="I15" s="158"/>
      <c r="X15" s="28">
        <v>2000</v>
      </c>
      <c r="Y15" s="28">
        <v>850</v>
      </c>
      <c r="Z15">
        <v>850</v>
      </c>
      <c r="AA15">
        <v>850</v>
      </c>
      <c r="AB15">
        <v>850</v>
      </c>
      <c r="AC15">
        <v>850</v>
      </c>
      <c r="AD15">
        <v>850</v>
      </c>
      <c r="AE15">
        <v>850</v>
      </c>
      <c r="AF15">
        <v>850</v>
      </c>
      <c r="AG15">
        <v>850</v>
      </c>
      <c r="AH15">
        <v>850</v>
      </c>
      <c r="AI15">
        <v>850</v>
      </c>
      <c r="AJ15">
        <v>850</v>
      </c>
      <c r="AK15">
        <v>850</v>
      </c>
      <c r="AL15" s="28"/>
      <c r="AM15" s="28">
        <v>1000</v>
      </c>
      <c r="AN15">
        <v>1000</v>
      </c>
      <c r="AO15">
        <v>1000</v>
      </c>
      <c r="AP15">
        <v>1000</v>
      </c>
      <c r="AQ15">
        <v>1000</v>
      </c>
      <c r="AR15">
        <v>1000</v>
      </c>
      <c r="AS15">
        <v>1000</v>
      </c>
      <c r="AT15">
        <v>1000</v>
      </c>
      <c r="AU15">
        <v>1000</v>
      </c>
      <c r="AV15">
        <v>1000</v>
      </c>
      <c r="AW15">
        <v>1000</v>
      </c>
      <c r="AX15">
        <v>1000</v>
      </c>
      <c r="AY15">
        <v>1000</v>
      </c>
      <c r="AZ15" s="28"/>
      <c r="BA15" s="34">
        <v>1000</v>
      </c>
      <c r="BB15" s="31"/>
      <c r="BC15" s="31">
        <v>800</v>
      </c>
      <c r="BD15">
        <v>1000</v>
      </c>
      <c r="BE15">
        <v>1000</v>
      </c>
      <c r="BF15">
        <v>1000</v>
      </c>
      <c r="BG15">
        <v>1000</v>
      </c>
      <c r="BH15">
        <v>1000</v>
      </c>
      <c r="BI15">
        <v>1000</v>
      </c>
      <c r="BJ15">
        <v>1000</v>
      </c>
      <c r="BK15">
        <v>1000</v>
      </c>
      <c r="BL15">
        <v>1000</v>
      </c>
      <c r="BM15">
        <v>1000</v>
      </c>
      <c r="BN15" s="28"/>
      <c r="BO15" s="34">
        <v>1200</v>
      </c>
      <c r="BP15">
        <v>1200</v>
      </c>
      <c r="BQ15">
        <v>1200</v>
      </c>
      <c r="BR15">
        <v>1200</v>
      </c>
      <c r="BS15">
        <v>1200</v>
      </c>
      <c r="BT15">
        <v>1200</v>
      </c>
      <c r="BU15">
        <v>1200</v>
      </c>
      <c r="BV15">
        <v>1200</v>
      </c>
      <c r="BW15">
        <v>1200</v>
      </c>
      <c r="BX15">
        <v>1200</v>
      </c>
      <c r="BY15">
        <v>1200</v>
      </c>
      <c r="BZ15">
        <v>1200</v>
      </c>
      <c r="CA15">
        <v>1200</v>
      </c>
      <c r="CB15">
        <v>0</v>
      </c>
      <c r="CC15" s="28"/>
      <c r="CD15" s="28" t="s">
        <v>4825</v>
      </c>
      <c r="CE15" s="28"/>
      <c r="CF15" s="406">
        <v>1000</v>
      </c>
      <c r="CG15" s="47" t="s">
        <v>2521</v>
      </c>
      <c r="CH15" s="7" t="s">
        <v>3221</v>
      </c>
      <c r="CI15" s="7" t="s">
        <v>3221</v>
      </c>
      <c r="CJ15" s="7" t="s">
        <v>3439</v>
      </c>
      <c r="CK15" s="7" t="s">
        <v>3439</v>
      </c>
      <c r="CL15" s="7" t="s">
        <v>3650</v>
      </c>
      <c r="CM15" s="7" t="s">
        <v>3650</v>
      </c>
      <c r="CN15" s="7" t="s">
        <v>3968</v>
      </c>
      <c r="CO15" s="7" t="s">
        <v>4315</v>
      </c>
      <c r="CP15" s="7" t="s">
        <v>4315</v>
      </c>
      <c r="CQ15" s="7" t="s">
        <v>4666</v>
      </c>
      <c r="CR15" s="7" t="s">
        <v>4825</v>
      </c>
      <c r="CS15" s="520" t="s">
        <v>5310</v>
      </c>
      <c r="CT15" s="520" t="s">
        <v>5310</v>
      </c>
      <c r="CU15" s="520" t="s">
        <v>5790</v>
      </c>
      <c r="CV15" s="520" t="s">
        <v>5790</v>
      </c>
      <c r="CW15" s="520" t="s">
        <v>6066</v>
      </c>
      <c r="CX15" s="520" t="s">
        <v>6066</v>
      </c>
      <c r="CY15" s="520" t="s">
        <v>6523</v>
      </c>
      <c r="CZ15" s="520" t="s">
        <v>6523</v>
      </c>
      <c r="DA15" s="520" t="s">
        <v>6912</v>
      </c>
      <c r="DB15" s="520" t="s">
        <v>6912</v>
      </c>
      <c r="DC15" s="520" t="s">
        <v>7221</v>
      </c>
      <c r="DD15" s="520"/>
      <c r="DE15" s="7"/>
      <c r="DF15" s="47">
        <f t="shared" si="0"/>
        <v>1000</v>
      </c>
      <c r="DG15" s="28"/>
      <c r="DH15" s="34" t="s">
        <v>7221</v>
      </c>
      <c r="DI15" s="28"/>
      <c r="DJ15" s="47"/>
      <c r="DK15" s="47"/>
      <c r="DL15" s="47"/>
      <c r="DM15" s="47"/>
      <c r="DN15" s="47"/>
      <c r="DO15" s="31"/>
    </row>
    <row r="16" spans="1:129" hidden="1" x14ac:dyDescent="0.25">
      <c r="A16" s="48">
        <v>87</v>
      </c>
      <c r="B16" s="19" t="s">
        <v>74</v>
      </c>
      <c r="C16" s="19" t="s">
        <v>10</v>
      </c>
      <c r="D16" s="19" t="s">
        <v>36</v>
      </c>
      <c r="E16" s="137" t="s">
        <v>1260</v>
      </c>
      <c r="F16" s="191" t="s">
        <v>459</v>
      </c>
      <c r="H16" s="158"/>
      <c r="I16" s="158"/>
      <c r="X16" s="58" t="s">
        <v>1267</v>
      </c>
      <c r="Y16" s="28">
        <v>850</v>
      </c>
      <c r="AA16">
        <v>850</v>
      </c>
      <c r="AB16">
        <v>850</v>
      </c>
      <c r="AC16">
        <v>850</v>
      </c>
      <c r="AD16">
        <v>850</v>
      </c>
      <c r="AE16">
        <v>850</v>
      </c>
      <c r="AF16">
        <v>850</v>
      </c>
      <c r="AG16">
        <v>850</v>
      </c>
      <c r="AH16">
        <v>850</v>
      </c>
      <c r="AI16">
        <v>850</v>
      </c>
      <c r="AJ16">
        <v>850</v>
      </c>
      <c r="AK16">
        <v>850</v>
      </c>
      <c r="AL16" s="28"/>
      <c r="AM16" s="28">
        <v>1000</v>
      </c>
      <c r="AN16">
        <v>1000</v>
      </c>
      <c r="AO16">
        <v>1000</v>
      </c>
      <c r="AP16">
        <v>1000</v>
      </c>
      <c r="AQ16">
        <v>1000</v>
      </c>
      <c r="AR16">
        <v>1000</v>
      </c>
      <c r="AS16">
        <v>1000</v>
      </c>
      <c r="AT16">
        <v>1000</v>
      </c>
      <c r="AU16">
        <v>1000</v>
      </c>
      <c r="AV16">
        <v>1000</v>
      </c>
      <c r="AW16">
        <v>1000</v>
      </c>
      <c r="AX16">
        <v>1000</v>
      </c>
      <c r="AY16">
        <v>1000</v>
      </c>
      <c r="AZ16" s="28"/>
      <c r="BA16" s="34"/>
      <c r="BB16" s="31">
        <v>800</v>
      </c>
      <c r="BC16" s="31">
        <v>800</v>
      </c>
      <c r="BD16" s="183">
        <v>1000</v>
      </c>
      <c r="BN16" s="28"/>
      <c r="BO16" s="34"/>
      <c r="CB16" s="5"/>
      <c r="CC16" s="28"/>
      <c r="CD16" s="28"/>
      <c r="CE16" s="28"/>
      <c r="CF16" s="406"/>
      <c r="CG16" s="4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520"/>
      <c r="CT16" s="520"/>
      <c r="CU16" s="520"/>
      <c r="CV16" s="520"/>
      <c r="CW16" s="520"/>
      <c r="CX16" s="520"/>
      <c r="CY16" s="520"/>
      <c r="CZ16" s="520"/>
      <c r="DA16" s="520"/>
      <c r="DB16" s="520"/>
      <c r="DC16" s="520"/>
      <c r="DD16" s="520"/>
      <c r="DE16" s="7"/>
      <c r="DF16" s="47">
        <f t="shared" si="0"/>
        <v>0</v>
      </c>
      <c r="DG16" s="28"/>
      <c r="DH16" s="34"/>
      <c r="DI16" s="28"/>
      <c r="DJ16" s="47"/>
      <c r="DK16" s="47"/>
      <c r="DL16" s="47"/>
      <c r="DM16" s="47"/>
      <c r="DN16" s="47"/>
      <c r="DO16" s="31" t="s">
        <v>2398</v>
      </c>
    </row>
    <row r="17" spans="1:119" x14ac:dyDescent="0.25">
      <c r="A17" s="59">
        <v>390</v>
      </c>
      <c r="B17" s="47" t="s">
        <v>1419</v>
      </c>
      <c r="C17" s="31" t="s">
        <v>1417</v>
      </c>
      <c r="D17" s="31" t="s">
        <v>215</v>
      </c>
      <c r="E17" s="183" t="s">
        <v>110</v>
      </c>
      <c r="F17" s="7" t="s">
        <v>1350</v>
      </c>
      <c r="H17" s="158" t="s">
        <v>1418</v>
      </c>
      <c r="I17" s="158"/>
      <c r="AL17" s="28">
        <v>2000</v>
      </c>
      <c r="AM17" s="28">
        <v>1000</v>
      </c>
      <c r="AN17">
        <v>1000</v>
      </c>
      <c r="AO17">
        <v>1000</v>
      </c>
      <c r="AP17">
        <v>1000</v>
      </c>
      <c r="AQ17">
        <v>1000</v>
      </c>
      <c r="AR17">
        <v>1000</v>
      </c>
      <c r="AS17">
        <v>1000</v>
      </c>
      <c r="AT17">
        <v>1000</v>
      </c>
      <c r="AU17">
        <v>1000</v>
      </c>
      <c r="AV17">
        <v>1000</v>
      </c>
      <c r="AW17">
        <v>1000</v>
      </c>
      <c r="AX17">
        <v>1000</v>
      </c>
      <c r="AY17">
        <v>1000</v>
      </c>
      <c r="AZ17" s="28"/>
      <c r="BA17" s="34"/>
      <c r="BB17" s="31">
        <v>1000</v>
      </c>
      <c r="BC17" s="31">
        <v>1000</v>
      </c>
      <c r="BD17" s="183">
        <v>1000</v>
      </c>
      <c r="BE17" s="183">
        <v>1000</v>
      </c>
      <c r="BF17" s="183">
        <v>1000</v>
      </c>
      <c r="BG17" s="183">
        <v>1000</v>
      </c>
      <c r="BH17" s="183">
        <v>1000</v>
      </c>
      <c r="BI17" s="183">
        <v>1000</v>
      </c>
      <c r="BJ17" s="183">
        <v>1000</v>
      </c>
      <c r="BK17" s="183">
        <v>1000</v>
      </c>
      <c r="BL17" s="183">
        <v>1000</v>
      </c>
      <c r="BM17" s="183">
        <v>1000</v>
      </c>
      <c r="BN17" s="28"/>
      <c r="BO17" s="34">
        <v>1000</v>
      </c>
      <c r="BP17" s="7">
        <v>1000</v>
      </c>
      <c r="BQ17" s="7">
        <v>1000</v>
      </c>
      <c r="BR17" s="7">
        <v>1000</v>
      </c>
      <c r="BS17" s="7">
        <v>1000</v>
      </c>
      <c r="BT17" s="7">
        <v>1000</v>
      </c>
      <c r="BU17" s="7">
        <v>1000</v>
      </c>
      <c r="BV17" s="7">
        <v>1000</v>
      </c>
      <c r="BW17" s="7">
        <v>1000</v>
      </c>
      <c r="BX17" s="7">
        <v>1000</v>
      </c>
      <c r="BY17" s="7">
        <v>1000</v>
      </c>
      <c r="BZ17" s="7">
        <v>1000</v>
      </c>
      <c r="CA17" s="7">
        <v>1000</v>
      </c>
      <c r="CB17" s="7">
        <v>0</v>
      </c>
      <c r="CC17" s="28"/>
      <c r="CD17" s="28" t="s">
        <v>4861</v>
      </c>
      <c r="CE17" s="28"/>
      <c r="CF17" s="406">
        <v>1100</v>
      </c>
      <c r="CG17" s="47" t="s">
        <v>2711</v>
      </c>
      <c r="CH17" s="7" t="s">
        <v>2845</v>
      </c>
      <c r="CI17" s="7" t="s">
        <v>3074</v>
      </c>
      <c r="CJ17" s="7" t="s">
        <v>3117</v>
      </c>
      <c r="CK17" s="7" t="s">
        <v>3293</v>
      </c>
      <c r="CL17" s="7" t="s">
        <v>3477</v>
      </c>
      <c r="CM17" s="7" t="s">
        <v>3644</v>
      </c>
      <c r="CN17" s="7" t="s">
        <v>3833</v>
      </c>
      <c r="CO17" s="7" t="s">
        <v>4013</v>
      </c>
      <c r="CP17" s="7" t="s">
        <v>4351</v>
      </c>
      <c r="CQ17" s="7" t="s">
        <v>4579</v>
      </c>
      <c r="CR17" s="7" t="s">
        <v>4860</v>
      </c>
      <c r="CS17" s="520" t="s">
        <v>5126</v>
      </c>
      <c r="CT17" s="520" t="s">
        <v>5347</v>
      </c>
      <c r="CU17" s="520" t="s">
        <v>5646</v>
      </c>
      <c r="CV17" s="520" t="s">
        <v>5703</v>
      </c>
      <c r="CW17" s="520" t="s">
        <v>5754</v>
      </c>
      <c r="CX17" s="520" t="s">
        <v>6041</v>
      </c>
      <c r="CY17" s="520" t="s">
        <v>6236</v>
      </c>
      <c r="CZ17" s="520" t="s">
        <v>6496</v>
      </c>
      <c r="DA17" s="520" t="s">
        <v>6706</v>
      </c>
      <c r="DB17" s="520" t="s">
        <v>6884</v>
      </c>
      <c r="DC17" s="520" t="s">
        <v>7125</v>
      </c>
      <c r="DD17" s="520" t="s">
        <v>7356</v>
      </c>
      <c r="DE17" s="7"/>
      <c r="DF17" s="47">
        <f t="shared" si="0"/>
        <v>0</v>
      </c>
      <c r="DG17" s="28"/>
      <c r="DH17" s="34"/>
      <c r="DI17" s="28"/>
      <c r="DJ17" s="47"/>
      <c r="DK17" s="47"/>
      <c r="DL17" s="47"/>
      <c r="DM17" s="47"/>
      <c r="DN17" s="47"/>
      <c r="DO17" s="31"/>
    </row>
    <row r="18" spans="1:119" hidden="1" x14ac:dyDescent="0.25">
      <c r="A18" s="48">
        <v>403</v>
      </c>
      <c r="B18" s="19" t="s">
        <v>1458</v>
      </c>
      <c r="C18" s="19" t="s">
        <v>16</v>
      </c>
      <c r="D18" s="19" t="s">
        <v>1457</v>
      </c>
      <c r="E18" s="276" t="s">
        <v>110</v>
      </c>
      <c r="F18" s="7" t="s">
        <v>1350</v>
      </c>
      <c r="H18" s="158" t="s">
        <v>1459</v>
      </c>
      <c r="I18" s="158"/>
      <c r="AL18" s="28">
        <v>2500</v>
      </c>
      <c r="AM18" s="28">
        <f>500+500</f>
        <v>1000</v>
      </c>
      <c r="AN18">
        <v>1000</v>
      </c>
      <c r="AO18">
        <v>1000</v>
      </c>
      <c r="AP18">
        <v>1000</v>
      </c>
      <c r="AQ18">
        <v>1000</v>
      </c>
      <c r="AR18">
        <v>1000</v>
      </c>
      <c r="AS18">
        <v>1000</v>
      </c>
      <c r="AT18">
        <v>1000</v>
      </c>
      <c r="AU18">
        <v>1000</v>
      </c>
      <c r="AV18">
        <v>1000</v>
      </c>
      <c r="AW18">
        <v>1000</v>
      </c>
      <c r="AX18">
        <v>1000</v>
      </c>
      <c r="AY18">
        <v>1000</v>
      </c>
      <c r="AZ18" s="28"/>
      <c r="BA18" s="34"/>
      <c r="BB18" s="31">
        <v>800</v>
      </c>
      <c r="BC18" s="31">
        <v>1000</v>
      </c>
      <c r="BD18" s="183">
        <v>1000</v>
      </c>
      <c r="BE18" s="183">
        <v>1000</v>
      </c>
      <c r="BN18" s="28"/>
      <c r="BO18" s="34"/>
      <c r="CB18" s="5"/>
      <c r="CC18" s="28"/>
      <c r="CD18" s="28"/>
      <c r="CE18" s="28"/>
      <c r="CF18" s="406"/>
      <c r="CG18" s="4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520"/>
      <c r="CT18" s="520"/>
      <c r="CU18" s="520"/>
      <c r="CV18" s="520"/>
      <c r="CW18" s="520"/>
      <c r="CX18" s="520"/>
      <c r="CY18" s="520"/>
      <c r="CZ18" s="520"/>
      <c r="DA18" s="520"/>
      <c r="DB18" s="520"/>
      <c r="DC18" s="520"/>
      <c r="DD18" s="520"/>
      <c r="DE18" s="7"/>
      <c r="DF18" s="47">
        <f t="shared" si="0"/>
        <v>0</v>
      </c>
      <c r="DG18" s="28"/>
      <c r="DH18" s="34"/>
      <c r="DI18" s="28"/>
      <c r="DJ18" s="47"/>
      <c r="DK18" s="47"/>
      <c r="DL18" s="47"/>
      <c r="DM18" s="47"/>
      <c r="DN18" s="47"/>
      <c r="DO18" s="31" t="s">
        <v>2398</v>
      </c>
    </row>
    <row r="19" spans="1:119" x14ac:dyDescent="0.25">
      <c r="A19" s="59">
        <v>418</v>
      </c>
      <c r="B19" s="47" t="s">
        <v>1507</v>
      </c>
      <c r="C19" s="31" t="s">
        <v>1505</v>
      </c>
      <c r="D19" s="31" t="s">
        <v>1506</v>
      </c>
      <c r="E19" s="183" t="s">
        <v>110</v>
      </c>
      <c r="F19" s="7" t="s">
        <v>1350</v>
      </c>
      <c r="H19" s="158" t="s">
        <v>1508</v>
      </c>
      <c r="I19" s="158"/>
      <c r="AL19" s="28">
        <v>2500</v>
      </c>
      <c r="AM19" s="28">
        <v>500</v>
      </c>
      <c r="AN19">
        <v>1000</v>
      </c>
      <c r="AO19">
        <v>1000</v>
      </c>
      <c r="AP19">
        <v>1000</v>
      </c>
      <c r="AQ19">
        <v>1000</v>
      </c>
      <c r="AR19">
        <v>1000</v>
      </c>
      <c r="AS19">
        <v>1000</v>
      </c>
      <c r="AT19">
        <v>1000</v>
      </c>
      <c r="AU19">
        <v>1000</v>
      </c>
      <c r="AV19">
        <v>1000</v>
      </c>
      <c r="AW19">
        <v>1000</v>
      </c>
      <c r="AX19">
        <v>1000</v>
      </c>
      <c r="AY19">
        <v>1000</v>
      </c>
      <c r="AZ19" s="28"/>
      <c r="BA19" s="34">
        <v>1000</v>
      </c>
      <c r="BB19" s="31">
        <v>1000</v>
      </c>
      <c r="BC19" s="31">
        <v>800</v>
      </c>
      <c r="BD19" s="183">
        <v>1000</v>
      </c>
      <c r="BE19" s="183">
        <v>1000</v>
      </c>
      <c r="BF19" s="183">
        <v>1000</v>
      </c>
      <c r="BG19" s="183">
        <v>1000</v>
      </c>
      <c r="BH19" s="183">
        <v>1000</v>
      </c>
      <c r="BI19" s="183">
        <v>1000</v>
      </c>
      <c r="BJ19" s="183">
        <v>1000</v>
      </c>
      <c r="BK19" s="183">
        <v>1000</v>
      </c>
      <c r="BL19" s="183">
        <v>1000</v>
      </c>
      <c r="BM19" s="183">
        <v>1000</v>
      </c>
      <c r="BN19" s="28"/>
      <c r="BO19" s="34" t="s">
        <v>3202</v>
      </c>
      <c r="BP19" s="7">
        <v>1200</v>
      </c>
      <c r="BQ19" s="7">
        <v>1200</v>
      </c>
      <c r="BR19" s="7">
        <v>1200</v>
      </c>
      <c r="BS19" s="7">
        <v>1200</v>
      </c>
      <c r="BT19" s="7">
        <v>1200</v>
      </c>
      <c r="BU19" s="7">
        <v>1200</v>
      </c>
      <c r="BV19" s="7">
        <v>1200</v>
      </c>
      <c r="BW19" s="318">
        <v>1200</v>
      </c>
      <c r="BX19" s="318">
        <v>1200</v>
      </c>
      <c r="BY19" s="318">
        <v>1200</v>
      </c>
      <c r="BZ19" s="318" t="s">
        <v>2946</v>
      </c>
      <c r="CA19" t="s">
        <v>3202</v>
      </c>
      <c r="CB19" s="275">
        <f>1200*(COUNTBLANK(BF19:CA19)-1)</f>
        <v>0</v>
      </c>
      <c r="CC19" s="28"/>
      <c r="CD19" s="28"/>
      <c r="CE19" s="28"/>
      <c r="CF19" s="406">
        <v>1200</v>
      </c>
      <c r="CG19" s="47" t="s">
        <v>3396</v>
      </c>
      <c r="CH19" s="7" t="s">
        <v>3396</v>
      </c>
      <c r="CI19" s="7" t="s">
        <v>3796</v>
      </c>
      <c r="CJ19" s="7" t="s">
        <v>4113</v>
      </c>
      <c r="CK19" s="7" t="s">
        <v>4113</v>
      </c>
      <c r="CL19" s="7" t="s">
        <v>4113</v>
      </c>
      <c r="CM19" s="7" t="s">
        <v>4113</v>
      </c>
      <c r="CN19" s="7" t="s">
        <v>4307</v>
      </c>
      <c r="CO19" s="7" t="s">
        <v>4307</v>
      </c>
      <c r="CP19" s="7" t="s">
        <v>5127</v>
      </c>
      <c r="CQ19" s="7" t="s">
        <v>5127</v>
      </c>
      <c r="CR19" s="7" t="s">
        <v>5391</v>
      </c>
      <c r="CS19" s="520" t="s">
        <v>5392</v>
      </c>
      <c r="CT19" s="520" t="s">
        <v>5623</v>
      </c>
      <c r="CU19" s="520" t="s">
        <v>5889</v>
      </c>
      <c r="CV19" s="520" t="s">
        <v>5889</v>
      </c>
      <c r="CW19" s="520" t="s">
        <v>6026</v>
      </c>
      <c r="CX19" s="520" t="s">
        <v>6277</v>
      </c>
      <c r="CY19" s="520" t="s">
        <v>6464</v>
      </c>
      <c r="CZ19" s="520" t="s">
        <v>6683</v>
      </c>
      <c r="DA19" s="520" t="s">
        <v>6914</v>
      </c>
      <c r="DB19" s="520" t="s">
        <v>7103</v>
      </c>
      <c r="DC19" s="520" t="s">
        <v>7344</v>
      </c>
      <c r="DD19" s="520" t="s">
        <v>7545</v>
      </c>
      <c r="DE19" s="7"/>
      <c r="DF19" s="113">
        <f t="shared" si="0"/>
        <v>0</v>
      </c>
      <c r="DG19" s="28"/>
      <c r="DH19" s="34" t="s">
        <v>5623</v>
      </c>
      <c r="DI19" s="28"/>
      <c r="DJ19" s="47" t="s">
        <v>7865</v>
      </c>
      <c r="DK19" s="47" t="s">
        <v>7943</v>
      </c>
      <c r="DL19" s="47" t="s">
        <v>8095</v>
      </c>
      <c r="DM19" s="47" t="s">
        <v>8278</v>
      </c>
      <c r="DN19" s="47"/>
      <c r="DO19" s="31"/>
    </row>
    <row r="20" spans="1:119" x14ac:dyDescent="0.25">
      <c r="A20" s="59">
        <v>419</v>
      </c>
      <c r="B20" s="47" t="s">
        <v>1517</v>
      </c>
      <c r="C20" s="363" t="s">
        <v>1509</v>
      </c>
      <c r="D20" s="31" t="s">
        <v>1510</v>
      </c>
      <c r="E20" s="183" t="s">
        <v>110</v>
      </c>
      <c r="F20" s="7" t="s">
        <v>1350</v>
      </c>
      <c r="H20" s="158" t="s">
        <v>1511</v>
      </c>
      <c r="I20" s="158"/>
      <c r="AL20" s="28">
        <v>1000</v>
      </c>
      <c r="AM20" s="28">
        <v>1000</v>
      </c>
      <c r="AN20">
        <v>1000</v>
      </c>
      <c r="AO20">
        <v>1000</v>
      </c>
      <c r="AP20">
        <v>1000</v>
      </c>
      <c r="AQ20">
        <v>1000</v>
      </c>
      <c r="AR20">
        <v>1000</v>
      </c>
      <c r="AS20">
        <v>1000</v>
      </c>
      <c r="AT20">
        <v>1000</v>
      </c>
      <c r="AU20">
        <v>1000</v>
      </c>
      <c r="AV20">
        <v>1000</v>
      </c>
      <c r="AW20">
        <v>1000</v>
      </c>
      <c r="AX20">
        <v>1000</v>
      </c>
      <c r="AY20">
        <v>1000</v>
      </c>
      <c r="AZ20" s="28"/>
      <c r="BA20" s="34"/>
      <c r="BB20" s="31">
        <v>800</v>
      </c>
      <c r="BC20" s="31">
        <v>1000</v>
      </c>
      <c r="BD20" s="183">
        <v>1000</v>
      </c>
      <c r="BE20" s="183">
        <v>1000</v>
      </c>
      <c r="BF20" s="183">
        <v>1000</v>
      </c>
      <c r="BG20" s="183">
        <v>1000</v>
      </c>
      <c r="BH20" s="183">
        <v>1000</v>
      </c>
      <c r="BI20" s="183">
        <v>1000</v>
      </c>
      <c r="BJ20" s="183">
        <v>1000</v>
      </c>
      <c r="BK20" s="183">
        <v>1000</v>
      </c>
      <c r="BL20" s="183">
        <v>1000</v>
      </c>
      <c r="BM20" s="183">
        <v>1000</v>
      </c>
      <c r="BN20" s="28"/>
      <c r="BO20" s="34"/>
      <c r="BP20" s="7">
        <v>0</v>
      </c>
      <c r="BQ20" s="7">
        <v>0</v>
      </c>
      <c r="BR20" s="7">
        <v>1200</v>
      </c>
      <c r="BS20">
        <v>1200</v>
      </c>
      <c r="BT20">
        <v>1200</v>
      </c>
      <c r="BU20" s="7">
        <v>1200</v>
      </c>
      <c r="BV20" s="7">
        <v>1200</v>
      </c>
      <c r="BW20" s="318">
        <v>1200</v>
      </c>
      <c r="BX20" s="318">
        <v>1200</v>
      </c>
      <c r="BY20" s="318">
        <v>1200</v>
      </c>
      <c r="BZ20" s="318">
        <v>1200</v>
      </c>
      <c r="CA20" t="s">
        <v>3394</v>
      </c>
      <c r="CB20" s="275">
        <f>1200*(COUNTBLANK(BF20:CA20)-2)</f>
        <v>0</v>
      </c>
      <c r="CC20" s="28"/>
      <c r="CD20" s="250"/>
      <c r="CE20" s="28"/>
      <c r="CF20" s="406">
        <v>1300</v>
      </c>
      <c r="CG20" s="47" t="s">
        <v>3395</v>
      </c>
      <c r="CH20" s="47" t="s">
        <v>3395</v>
      </c>
      <c r="CI20" s="47" t="s">
        <v>3395</v>
      </c>
      <c r="CJ20" s="47" t="s">
        <v>3395</v>
      </c>
      <c r="CK20" s="137" t="s">
        <v>3951</v>
      </c>
      <c r="CL20" s="137" t="s">
        <v>3951</v>
      </c>
      <c r="CM20" s="137" t="s">
        <v>4118</v>
      </c>
      <c r="CN20" s="137" t="s">
        <v>4118</v>
      </c>
      <c r="CO20" s="137" t="s">
        <v>4372</v>
      </c>
      <c r="CP20" s="137" t="s">
        <v>4674</v>
      </c>
      <c r="CQ20" s="137" t="s">
        <v>4956</v>
      </c>
      <c r="CR20" s="137" t="s">
        <v>5415</v>
      </c>
      <c r="CS20" s="520" t="s">
        <v>5415</v>
      </c>
      <c r="CT20" s="520" t="s">
        <v>5821</v>
      </c>
      <c r="CU20" s="520" t="s">
        <v>5821</v>
      </c>
      <c r="CV20" s="520" t="s">
        <v>6352</v>
      </c>
      <c r="CW20" s="520" t="s">
        <v>6352</v>
      </c>
      <c r="CX20" s="520" t="s">
        <v>6598</v>
      </c>
      <c r="CY20" s="520" t="s">
        <v>6598</v>
      </c>
      <c r="CZ20" s="520" t="s">
        <v>6821</v>
      </c>
      <c r="DA20" s="520" t="s">
        <v>6987</v>
      </c>
      <c r="DB20" s="520" t="s">
        <v>6987</v>
      </c>
      <c r="DC20" s="520" t="s">
        <v>7158</v>
      </c>
      <c r="DD20" s="520" t="s">
        <v>7590</v>
      </c>
      <c r="DE20" s="7"/>
      <c r="DF20" s="113">
        <f t="shared" si="0"/>
        <v>0</v>
      </c>
      <c r="DG20" s="28"/>
      <c r="DH20" s="34" t="s">
        <v>7590</v>
      </c>
      <c r="DI20" s="28"/>
      <c r="DJ20" s="275" t="s">
        <v>8113</v>
      </c>
      <c r="DK20" s="275" t="s">
        <v>8113</v>
      </c>
      <c r="DL20" s="47" t="s">
        <v>8336</v>
      </c>
      <c r="DM20" s="47"/>
      <c r="DN20" s="47"/>
      <c r="DO20" s="31"/>
    </row>
    <row r="21" spans="1:119" x14ac:dyDescent="0.25">
      <c r="A21" s="59">
        <v>465</v>
      </c>
      <c r="B21" s="47" t="s">
        <v>1787</v>
      </c>
      <c r="C21" s="363" t="s">
        <v>1786</v>
      </c>
      <c r="D21" s="31" t="s">
        <v>1783</v>
      </c>
      <c r="E21" s="183" t="s">
        <v>107</v>
      </c>
      <c r="F21" s="7" t="s">
        <v>1650</v>
      </c>
      <c r="H21" s="41" t="s">
        <v>1788</v>
      </c>
      <c r="I21" s="41"/>
      <c r="AL21" s="28"/>
      <c r="AM21" s="28"/>
      <c r="AZ21" s="28"/>
      <c r="BA21" s="34">
        <v>1000</v>
      </c>
      <c r="BB21" s="31"/>
      <c r="BC21" s="31"/>
      <c r="BF21">
        <v>1000</v>
      </c>
      <c r="BG21">
        <v>1000</v>
      </c>
      <c r="BH21">
        <v>1000</v>
      </c>
      <c r="BI21">
        <v>1000</v>
      </c>
      <c r="BJ21">
        <v>1000</v>
      </c>
      <c r="BK21">
        <v>1000</v>
      </c>
      <c r="BL21">
        <v>1000</v>
      </c>
      <c r="BM21">
        <v>1000</v>
      </c>
      <c r="BN21" s="28"/>
      <c r="BO21" s="34" t="s">
        <v>2814</v>
      </c>
      <c r="BP21">
        <v>1200</v>
      </c>
      <c r="BQ21">
        <v>1200</v>
      </c>
      <c r="BR21">
        <v>1200</v>
      </c>
      <c r="BS21">
        <v>1200</v>
      </c>
      <c r="BT21">
        <v>1200</v>
      </c>
      <c r="BU21">
        <v>1200</v>
      </c>
      <c r="BV21">
        <v>1200</v>
      </c>
      <c r="BW21">
        <v>1200</v>
      </c>
      <c r="BX21">
        <v>1200</v>
      </c>
      <c r="BY21" s="318">
        <v>1200</v>
      </c>
      <c r="BZ21" s="318">
        <v>1200</v>
      </c>
      <c r="CA21">
        <v>1200</v>
      </c>
      <c r="CB21" s="275">
        <v>0</v>
      </c>
      <c r="CC21" s="28"/>
      <c r="CD21" s="28"/>
      <c r="CE21" s="28"/>
      <c r="CF21" s="406">
        <v>1300</v>
      </c>
      <c r="CG21" s="47" t="s">
        <v>2815</v>
      </c>
      <c r="CH21" s="7" t="s">
        <v>2815</v>
      </c>
      <c r="CI21" s="7" t="s">
        <v>3011</v>
      </c>
      <c r="CJ21" s="7" t="s">
        <v>4293</v>
      </c>
      <c r="CK21" s="7" t="s">
        <v>4516</v>
      </c>
      <c r="CL21" s="7" t="s">
        <v>4516</v>
      </c>
      <c r="CM21" s="7" t="s">
        <v>4516</v>
      </c>
      <c r="CN21" s="7" t="s">
        <v>4516</v>
      </c>
      <c r="CO21" s="7" t="s">
        <v>4516</v>
      </c>
      <c r="CP21" s="7" t="s">
        <v>4512</v>
      </c>
      <c r="CQ21" s="7" t="s">
        <v>4767</v>
      </c>
      <c r="CR21" s="7" t="s">
        <v>4989</v>
      </c>
      <c r="CS21" s="520" t="s">
        <v>5315</v>
      </c>
      <c r="CT21" s="520" t="s">
        <v>5548</v>
      </c>
      <c r="CU21" s="520" t="s">
        <v>5963</v>
      </c>
      <c r="CV21" s="520" t="s">
        <v>6116</v>
      </c>
      <c r="CW21" s="520" t="s">
        <v>6267</v>
      </c>
      <c r="CX21" s="520" t="s">
        <v>6267</v>
      </c>
      <c r="CY21" s="520" t="s">
        <v>6402</v>
      </c>
      <c r="CZ21" s="520" t="s">
        <v>6587</v>
      </c>
      <c r="DA21" s="520" t="s">
        <v>6842</v>
      </c>
      <c r="DB21" s="520" t="s">
        <v>7034</v>
      </c>
      <c r="DC21" s="520" t="s">
        <v>7302</v>
      </c>
      <c r="DD21" s="520" t="s">
        <v>7769</v>
      </c>
      <c r="DE21" s="7"/>
      <c r="DF21" s="469">
        <f t="shared" si="0"/>
        <v>0</v>
      </c>
      <c r="DG21" s="510"/>
      <c r="DH21" s="607"/>
      <c r="DI21" s="510"/>
      <c r="DJ21" s="435" t="s">
        <v>8022</v>
      </c>
      <c r="DK21" s="435">
        <v>1400</v>
      </c>
      <c r="DL21" s="435" t="s">
        <v>8217</v>
      </c>
      <c r="DM21" s="435" t="s">
        <v>8217</v>
      </c>
      <c r="DN21" s="435"/>
      <c r="DO21" s="31" t="s">
        <v>4463</v>
      </c>
    </row>
    <row r="22" spans="1:119" x14ac:dyDescent="0.25">
      <c r="A22" s="59">
        <v>490</v>
      </c>
      <c r="B22" s="47" t="s">
        <v>1869</v>
      </c>
      <c r="C22" s="363" t="s">
        <v>1867</v>
      </c>
      <c r="D22" s="31" t="s">
        <v>1868</v>
      </c>
      <c r="E22" s="183" t="s">
        <v>107</v>
      </c>
      <c r="F22" s="7" t="s">
        <v>1650</v>
      </c>
      <c r="H22" s="41" t="s">
        <v>1011</v>
      </c>
      <c r="I22" s="41"/>
      <c r="AL22" s="28"/>
      <c r="AM22" s="28"/>
      <c r="AR22">
        <v>1100</v>
      </c>
      <c r="AZ22" s="28">
        <v>1500</v>
      </c>
      <c r="BA22" s="34"/>
      <c r="BB22" s="31"/>
      <c r="BC22" s="31"/>
      <c r="BF22">
        <v>1100</v>
      </c>
      <c r="BG22">
        <v>1100</v>
      </c>
      <c r="BH22">
        <v>1100</v>
      </c>
      <c r="BI22">
        <v>1100</v>
      </c>
      <c r="BJ22">
        <v>1100</v>
      </c>
      <c r="BK22">
        <v>1100</v>
      </c>
      <c r="BL22">
        <v>1100</v>
      </c>
      <c r="BM22">
        <v>1100</v>
      </c>
      <c r="BN22" s="28"/>
      <c r="BO22" s="34"/>
      <c r="BP22">
        <v>1100</v>
      </c>
      <c r="BQ22">
        <v>1100</v>
      </c>
      <c r="BR22">
        <v>1100</v>
      </c>
      <c r="BS22">
        <v>1100</v>
      </c>
      <c r="BT22">
        <v>1100</v>
      </c>
      <c r="BU22" s="318">
        <v>1100</v>
      </c>
      <c r="BV22" s="318" t="s">
        <v>3335</v>
      </c>
      <c r="BW22" s="318" t="s">
        <v>2819</v>
      </c>
      <c r="BX22" s="318" t="s">
        <v>3334</v>
      </c>
      <c r="BY22" s="318" t="s">
        <v>3334</v>
      </c>
      <c r="BZ22" s="318" t="s">
        <v>3334</v>
      </c>
      <c r="CA22" s="318" t="s">
        <v>3334</v>
      </c>
      <c r="CB22" s="275">
        <f>1100*(COUNTBLANK(BF22:CA22)-2)</f>
        <v>0</v>
      </c>
      <c r="CC22" s="28"/>
      <c r="CD22" s="28"/>
      <c r="CE22" s="28"/>
      <c r="CF22" s="406">
        <v>1100</v>
      </c>
      <c r="CG22" s="47" t="s">
        <v>3980</v>
      </c>
      <c r="CH22" s="47" t="s">
        <v>3980</v>
      </c>
      <c r="CI22" s="47" t="s">
        <v>3980</v>
      </c>
      <c r="CJ22" s="137" t="s">
        <v>4176</v>
      </c>
      <c r="CK22" s="137" t="s">
        <v>4176</v>
      </c>
      <c r="CL22" s="137" t="s">
        <v>4503</v>
      </c>
      <c r="CM22" s="137" t="s">
        <v>4503</v>
      </c>
      <c r="CN22" s="137" t="s">
        <v>4503</v>
      </c>
      <c r="CO22" s="137" t="s">
        <v>4503</v>
      </c>
      <c r="CP22" s="137" t="s">
        <v>4503</v>
      </c>
      <c r="CQ22" s="137" t="s">
        <v>5107</v>
      </c>
      <c r="CR22" s="137" t="s">
        <v>5107</v>
      </c>
      <c r="CS22" s="520" t="s">
        <v>5978</v>
      </c>
      <c r="CT22" s="520" t="s">
        <v>5978</v>
      </c>
      <c r="CU22" s="520" t="s">
        <v>6228</v>
      </c>
      <c r="CV22" s="520" t="s">
        <v>6349</v>
      </c>
      <c r="CW22" s="520" t="s">
        <v>6349</v>
      </c>
      <c r="CX22" s="520" t="s">
        <v>7082</v>
      </c>
      <c r="CY22" s="520" t="s">
        <v>7082</v>
      </c>
      <c r="CZ22" s="520" t="s">
        <v>7082</v>
      </c>
      <c r="DA22" s="520" t="s">
        <v>7329</v>
      </c>
      <c r="DB22" s="520" t="s">
        <v>7329</v>
      </c>
      <c r="DC22" s="520" t="s">
        <v>7597</v>
      </c>
      <c r="DD22" s="520"/>
      <c r="DE22" s="7"/>
      <c r="DF22" s="435">
        <f t="shared" si="0"/>
        <v>1100</v>
      </c>
      <c r="DG22" s="510"/>
      <c r="DH22" s="607"/>
      <c r="DI22" s="510"/>
      <c r="DJ22" s="435"/>
      <c r="DK22" s="435"/>
      <c r="DL22" s="435"/>
      <c r="DM22" s="435"/>
      <c r="DN22" s="435"/>
      <c r="DO22" s="31"/>
    </row>
    <row r="23" spans="1:119" hidden="1" x14ac:dyDescent="0.25">
      <c r="A23" s="48">
        <v>514</v>
      </c>
      <c r="B23" s="19" t="s">
        <v>2207</v>
      </c>
      <c r="C23" s="19" t="s">
        <v>2008</v>
      </c>
      <c r="D23" s="19" t="s">
        <v>2000</v>
      </c>
      <c r="E23" s="183" t="s">
        <v>331</v>
      </c>
      <c r="F23" s="7" t="s">
        <v>2002</v>
      </c>
      <c r="H23" s="41" t="s">
        <v>2009</v>
      </c>
      <c r="I23" s="41"/>
      <c r="AL23" s="28"/>
      <c r="AM23" s="28"/>
      <c r="AZ23" s="28"/>
      <c r="BA23" s="34"/>
      <c r="BB23" s="31"/>
      <c r="BC23" s="31"/>
      <c r="BN23" s="28">
        <v>1500</v>
      </c>
      <c r="BO23" s="34"/>
      <c r="CB23" s="5"/>
      <c r="CC23" s="28"/>
      <c r="CD23" s="28"/>
      <c r="CE23" s="28"/>
      <c r="CF23" s="406"/>
      <c r="CG23" s="4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520"/>
      <c r="CT23" s="520"/>
      <c r="CU23" s="520"/>
      <c r="CV23" s="520"/>
      <c r="CW23" s="520"/>
      <c r="CX23" s="520"/>
      <c r="CY23" s="520"/>
      <c r="CZ23" s="520"/>
      <c r="DA23" s="520"/>
      <c r="DB23" s="520"/>
      <c r="DC23" s="520"/>
      <c r="DD23" s="520"/>
      <c r="DE23" s="7"/>
      <c r="DF23" s="47">
        <f t="shared" si="0"/>
        <v>0</v>
      </c>
      <c r="DG23" s="28"/>
      <c r="DH23" s="34"/>
      <c r="DI23" s="28"/>
      <c r="DJ23" s="47"/>
      <c r="DK23" s="47"/>
      <c r="DL23" s="47"/>
      <c r="DM23" s="47"/>
      <c r="DN23" s="47"/>
      <c r="DO23" s="31" t="s">
        <v>2398</v>
      </c>
    </row>
    <row r="24" spans="1:119" x14ac:dyDescent="0.25">
      <c r="A24" s="59">
        <v>525</v>
      </c>
      <c r="B24" s="47" t="s">
        <v>2053</v>
      </c>
      <c r="C24" s="31" t="s">
        <v>2051</v>
      </c>
      <c r="D24" s="31" t="s">
        <v>2052</v>
      </c>
      <c r="E24" s="183" t="s">
        <v>331</v>
      </c>
      <c r="F24" s="7" t="s">
        <v>2002</v>
      </c>
      <c r="AL24" s="28"/>
      <c r="AM24" s="28"/>
      <c r="AZ24" s="28"/>
      <c r="BA24" s="34"/>
      <c r="BB24" s="31"/>
      <c r="BC24" s="31"/>
      <c r="BN24" s="28">
        <v>4000</v>
      </c>
      <c r="BO24" s="34">
        <v>1200</v>
      </c>
      <c r="BP24">
        <v>1200</v>
      </c>
      <c r="BQ24">
        <v>1200</v>
      </c>
      <c r="BR24">
        <v>1200</v>
      </c>
      <c r="BS24">
        <v>1200</v>
      </c>
      <c r="BT24">
        <v>1200</v>
      </c>
      <c r="BU24">
        <v>1200</v>
      </c>
      <c r="BV24">
        <v>1200</v>
      </c>
      <c r="BW24">
        <v>1200</v>
      </c>
      <c r="BX24">
        <v>1200</v>
      </c>
      <c r="BY24">
        <v>1200</v>
      </c>
      <c r="BZ24" s="318">
        <v>1200</v>
      </c>
      <c r="CA24">
        <v>1200</v>
      </c>
      <c r="CB24" s="275">
        <f>1200*(COUNTBLANK(BN24:CA24)-0)</f>
        <v>0</v>
      </c>
      <c r="CC24" s="28"/>
      <c r="CD24" s="28" t="s">
        <v>5620</v>
      </c>
      <c r="CE24" s="28"/>
      <c r="CF24" s="406">
        <v>1400</v>
      </c>
      <c r="CG24" s="47" t="s">
        <v>3023</v>
      </c>
      <c r="CH24" s="7" t="s">
        <v>3024</v>
      </c>
      <c r="CI24" s="7" t="s">
        <v>3358</v>
      </c>
      <c r="CJ24" s="7" t="s">
        <v>3358</v>
      </c>
      <c r="CK24" s="7" t="s">
        <v>3358</v>
      </c>
      <c r="CL24" s="7" t="s">
        <v>3597</v>
      </c>
      <c r="CM24" s="7" t="s">
        <v>3772</v>
      </c>
      <c r="CN24" s="7" t="s">
        <v>3920</v>
      </c>
      <c r="CO24" s="7" t="s">
        <v>4222</v>
      </c>
      <c r="CP24" s="7" t="s">
        <v>4472</v>
      </c>
      <c r="CQ24" s="7" t="s">
        <v>4687</v>
      </c>
      <c r="CR24" s="7" t="s">
        <v>4957</v>
      </c>
      <c r="CS24" s="520" t="s">
        <v>5619</v>
      </c>
      <c r="CT24" s="520" t="s">
        <v>5989</v>
      </c>
      <c r="CU24" s="520" t="s">
        <v>5989</v>
      </c>
      <c r="CV24" s="520" t="s">
        <v>6197</v>
      </c>
      <c r="CW24" s="520" t="s">
        <v>6197</v>
      </c>
      <c r="CX24" s="520" t="s">
        <v>6197</v>
      </c>
      <c r="CY24" s="520" t="s">
        <v>6336</v>
      </c>
      <c r="CZ24" s="520" t="s">
        <v>6882</v>
      </c>
      <c r="DA24" s="520" t="s">
        <v>6882</v>
      </c>
      <c r="DB24" s="520" t="s">
        <v>7750</v>
      </c>
      <c r="DC24" s="520" t="s">
        <v>7750</v>
      </c>
      <c r="DD24" s="520" t="s">
        <v>7750</v>
      </c>
      <c r="DE24" s="7"/>
      <c r="DF24" s="47">
        <f t="shared" si="0"/>
        <v>0</v>
      </c>
      <c r="DG24" s="28"/>
      <c r="DH24" s="34" t="s">
        <v>6197</v>
      </c>
      <c r="DI24" s="28"/>
      <c r="DJ24" s="47" t="s">
        <v>7751</v>
      </c>
      <c r="DK24" s="47"/>
      <c r="DL24" s="47"/>
      <c r="DM24" s="47"/>
      <c r="DN24" s="47"/>
      <c r="DO24" s="31"/>
    </row>
    <row r="25" spans="1:119" x14ac:dyDescent="0.25">
      <c r="A25" s="59">
        <v>542</v>
      </c>
      <c r="B25" s="47" t="s">
        <v>2112</v>
      </c>
      <c r="C25" s="31" t="s">
        <v>2111</v>
      </c>
      <c r="D25" s="31" t="s">
        <v>1426</v>
      </c>
      <c r="E25" s="7" t="s">
        <v>331</v>
      </c>
      <c r="F25" s="7" t="s">
        <v>2002</v>
      </c>
      <c r="AL25" s="28"/>
      <c r="AM25" s="28"/>
      <c r="AZ25" s="28"/>
      <c r="BA25" s="34"/>
      <c r="BB25" s="31"/>
      <c r="BC25" s="31"/>
      <c r="BN25" s="28">
        <v>3500</v>
      </c>
      <c r="BO25" s="34">
        <v>1200</v>
      </c>
      <c r="BP25">
        <v>1200</v>
      </c>
      <c r="BQ25">
        <v>1200</v>
      </c>
      <c r="BR25">
        <v>1200</v>
      </c>
      <c r="BS25">
        <v>1200</v>
      </c>
      <c r="BT25">
        <v>1200</v>
      </c>
      <c r="BU25">
        <v>1200</v>
      </c>
      <c r="BV25">
        <v>1200</v>
      </c>
      <c r="BW25">
        <v>1200</v>
      </c>
      <c r="BX25">
        <v>1200</v>
      </c>
      <c r="BY25">
        <v>1200</v>
      </c>
      <c r="BZ25">
        <v>1200</v>
      </c>
      <c r="CA25">
        <v>1200</v>
      </c>
      <c r="CB25">
        <v>0</v>
      </c>
      <c r="CC25" s="28"/>
      <c r="CD25" s="28"/>
      <c r="CE25" s="28"/>
      <c r="CF25" s="406">
        <v>1400</v>
      </c>
      <c r="CG25" s="47" t="s">
        <v>2687</v>
      </c>
      <c r="CH25" s="7" t="s">
        <v>2838</v>
      </c>
      <c r="CI25" s="7" t="s">
        <v>3138</v>
      </c>
      <c r="CJ25" s="7" t="s">
        <v>3138</v>
      </c>
      <c r="CK25" s="7" t="s">
        <v>3365</v>
      </c>
      <c r="CL25" s="7" t="s">
        <v>3596</v>
      </c>
      <c r="CM25" s="7" t="s">
        <v>3785</v>
      </c>
      <c r="CN25" s="7" t="s">
        <v>3935</v>
      </c>
      <c r="CO25" s="7" t="s">
        <v>4103</v>
      </c>
      <c r="CP25" s="7" t="s">
        <v>4343</v>
      </c>
      <c r="CQ25" s="7" t="s">
        <v>4643</v>
      </c>
      <c r="CR25" s="7" t="s">
        <v>4850</v>
      </c>
      <c r="CS25" s="520" t="s">
        <v>5218</v>
      </c>
      <c r="CT25" s="520" t="s">
        <v>5560</v>
      </c>
      <c r="CU25" s="520" t="s">
        <v>5560</v>
      </c>
      <c r="CV25" s="520" t="s">
        <v>5914</v>
      </c>
      <c r="CW25" s="520" t="s">
        <v>5914</v>
      </c>
      <c r="CX25" s="520" t="s">
        <v>6159</v>
      </c>
      <c r="CY25" s="520" t="s">
        <v>6284</v>
      </c>
      <c r="CZ25" s="520" t="s">
        <v>6605</v>
      </c>
      <c r="DA25" s="520" t="s">
        <v>6836</v>
      </c>
      <c r="DB25" s="520" t="s">
        <v>6971</v>
      </c>
      <c r="DC25" s="520" t="s">
        <v>7190</v>
      </c>
      <c r="DD25" s="520" t="s">
        <v>7435</v>
      </c>
      <c r="DE25" s="7"/>
      <c r="DF25" s="47">
        <f t="shared" si="0"/>
        <v>0</v>
      </c>
      <c r="DG25" s="28"/>
      <c r="DH25" s="34"/>
      <c r="DI25" s="28"/>
      <c r="DJ25" s="47"/>
      <c r="DK25" s="47"/>
      <c r="DL25" s="47"/>
      <c r="DM25" s="47"/>
      <c r="DN25" s="47"/>
      <c r="DO25" s="31"/>
    </row>
    <row r="26" spans="1:119" x14ac:dyDescent="0.25">
      <c r="A26" s="59">
        <v>543</v>
      </c>
      <c r="B26" s="47" t="s">
        <v>2114</v>
      </c>
      <c r="C26" s="363" t="s">
        <v>2113</v>
      </c>
      <c r="D26" s="31" t="s">
        <v>1564</v>
      </c>
      <c r="E26" s="7" t="s">
        <v>331</v>
      </c>
      <c r="F26" s="7" t="s">
        <v>2002</v>
      </c>
      <c r="H26" s="41" t="s">
        <v>2115</v>
      </c>
      <c r="I26" s="41"/>
      <c r="AL26" s="28"/>
      <c r="AM26" s="28"/>
      <c r="AZ26" s="28"/>
      <c r="BA26" s="34"/>
      <c r="BB26" s="31"/>
      <c r="BC26" s="31"/>
      <c r="BN26" s="28">
        <v>5000</v>
      </c>
      <c r="BO26" s="34">
        <v>1200</v>
      </c>
      <c r="BP26">
        <v>1200</v>
      </c>
      <c r="BQ26">
        <v>1200</v>
      </c>
      <c r="BR26">
        <v>1200</v>
      </c>
      <c r="BS26">
        <v>1200</v>
      </c>
      <c r="BT26">
        <v>1200</v>
      </c>
      <c r="BU26">
        <v>1200</v>
      </c>
      <c r="BV26">
        <v>1200</v>
      </c>
      <c r="BW26">
        <v>1200</v>
      </c>
      <c r="BX26">
        <v>1200</v>
      </c>
      <c r="BY26">
        <v>1200</v>
      </c>
      <c r="BZ26" s="318">
        <v>1200</v>
      </c>
      <c r="CA26">
        <v>1200</v>
      </c>
      <c r="CB26" s="275">
        <f>1200*(COUNTBLANK(BP26:BZ26))</f>
        <v>0</v>
      </c>
      <c r="CC26" s="28"/>
      <c r="CD26" s="28"/>
      <c r="CE26" s="28"/>
      <c r="CF26" s="406">
        <v>1400</v>
      </c>
      <c r="CG26" s="47" t="s">
        <v>2609</v>
      </c>
      <c r="CH26" s="7" t="s">
        <v>2949</v>
      </c>
      <c r="CI26" s="7" t="s">
        <v>3283</v>
      </c>
      <c r="CJ26" s="7" t="s">
        <v>3970</v>
      </c>
      <c r="CK26" s="7" t="s">
        <v>4179</v>
      </c>
      <c r="CL26" s="7" t="s">
        <v>4179</v>
      </c>
      <c r="CM26" s="7" t="s">
        <v>4399</v>
      </c>
      <c r="CN26" s="7" t="s">
        <v>4601</v>
      </c>
      <c r="CO26" s="7" t="s">
        <v>4976</v>
      </c>
      <c r="CP26" s="7" t="s">
        <v>4976</v>
      </c>
      <c r="CQ26" s="7" t="s">
        <v>4976</v>
      </c>
      <c r="CR26" s="7" t="s">
        <v>5979</v>
      </c>
      <c r="CS26" s="520" t="s">
        <v>5979</v>
      </c>
      <c r="CT26" s="520" t="s">
        <v>6207</v>
      </c>
      <c r="CU26" s="520" t="s">
        <v>6207</v>
      </c>
      <c r="CV26" s="520" t="s">
        <v>6609</v>
      </c>
      <c r="CW26" s="520" t="s">
        <v>6609</v>
      </c>
      <c r="CX26" s="520" t="s">
        <v>6609</v>
      </c>
      <c r="CY26" s="520" t="s">
        <v>7077</v>
      </c>
      <c r="CZ26" s="520" t="s">
        <v>7077</v>
      </c>
      <c r="DA26" s="520" t="s">
        <v>7077</v>
      </c>
      <c r="DB26" s="520" t="s">
        <v>7301</v>
      </c>
      <c r="DC26" s="520" t="s">
        <v>7685</v>
      </c>
      <c r="DD26" s="520" t="s">
        <v>7685</v>
      </c>
      <c r="DE26" s="7"/>
      <c r="DF26" s="435">
        <f t="shared" si="0"/>
        <v>0</v>
      </c>
      <c r="DG26" s="510"/>
      <c r="DH26" s="607"/>
      <c r="DI26" s="510"/>
      <c r="DJ26" s="435"/>
      <c r="DK26" s="435"/>
      <c r="DL26" s="435"/>
      <c r="DM26" s="435"/>
      <c r="DN26" s="435"/>
      <c r="DO26" s="31"/>
    </row>
    <row r="27" spans="1:119" s="275" customFormat="1" x14ac:dyDescent="0.25">
      <c r="A27" s="59">
        <v>546</v>
      </c>
      <c r="B27" s="47" t="s">
        <v>2126</v>
      </c>
      <c r="C27" s="31" t="s">
        <v>2124</v>
      </c>
      <c r="D27" s="31" t="s">
        <v>2125</v>
      </c>
      <c r="E27" s="7" t="s">
        <v>331</v>
      </c>
      <c r="F27" s="7" t="s">
        <v>2002</v>
      </c>
      <c r="H27" s="41" t="s">
        <v>2127</v>
      </c>
      <c r="I27" s="41"/>
      <c r="X27" s="3"/>
      <c r="Y27" s="3"/>
      <c r="AL27" s="28"/>
      <c r="AM27" s="28"/>
      <c r="AZ27" s="28"/>
      <c r="BA27" s="34"/>
      <c r="BB27" s="31"/>
      <c r="BC27" s="31"/>
      <c r="BN27" s="28">
        <v>2000</v>
      </c>
      <c r="BO27" s="34">
        <v>1200</v>
      </c>
      <c r="BQ27" s="275">
        <v>1200</v>
      </c>
      <c r="BR27" s="275">
        <v>1200</v>
      </c>
      <c r="BS27" s="7">
        <v>1200</v>
      </c>
      <c r="BT27" s="7">
        <v>1200</v>
      </c>
      <c r="BU27" s="7">
        <v>1200</v>
      </c>
      <c r="BV27" s="7">
        <v>1200</v>
      </c>
      <c r="BW27" s="7">
        <v>1200</v>
      </c>
      <c r="BX27" s="318">
        <v>1200</v>
      </c>
      <c r="BY27" s="318">
        <v>1200</v>
      </c>
      <c r="BZ27" s="318">
        <v>1200</v>
      </c>
      <c r="CA27" s="318">
        <v>1200</v>
      </c>
      <c r="CB27" s="275">
        <f>1200*(COUNTBLANK(BQ27:CA27))</f>
        <v>0</v>
      </c>
      <c r="CC27" s="28"/>
      <c r="CD27" s="28"/>
      <c r="CE27" s="28"/>
      <c r="CF27" s="406">
        <v>1200</v>
      </c>
      <c r="CG27" s="47" t="s">
        <v>3553</v>
      </c>
      <c r="CH27" s="7" t="s">
        <v>3553</v>
      </c>
      <c r="CI27" s="7" t="s">
        <v>3553</v>
      </c>
      <c r="CJ27" s="7" t="s">
        <v>3553</v>
      </c>
      <c r="CK27" s="7" t="s">
        <v>4134</v>
      </c>
      <c r="CL27" s="7" t="s">
        <v>4134</v>
      </c>
      <c r="CM27" s="7" t="s">
        <v>4134</v>
      </c>
      <c r="CN27" s="7" t="s">
        <v>4426</v>
      </c>
      <c r="CO27" s="7" t="s">
        <v>4426</v>
      </c>
      <c r="CP27" s="7" t="s">
        <v>4646</v>
      </c>
      <c r="CQ27" s="7" t="s">
        <v>4646</v>
      </c>
      <c r="CR27" s="7" t="s">
        <v>5053</v>
      </c>
      <c r="CS27" s="520" t="s">
        <v>5521</v>
      </c>
      <c r="CT27" s="520" t="s">
        <v>5521</v>
      </c>
      <c r="CU27" s="520" t="s">
        <v>5997</v>
      </c>
      <c r="CV27" s="520" t="s">
        <v>6233</v>
      </c>
      <c r="CW27" s="520" t="s">
        <v>6357</v>
      </c>
      <c r="CX27" s="520" t="s">
        <v>6357</v>
      </c>
      <c r="CY27" s="520" t="s">
        <v>6357</v>
      </c>
      <c r="CZ27" s="520" t="s">
        <v>6791</v>
      </c>
      <c r="DA27" s="520" t="s">
        <v>6791</v>
      </c>
      <c r="DB27" s="520" t="s">
        <v>7042</v>
      </c>
      <c r="DC27" s="520" t="s">
        <v>7147</v>
      </c>
      <c r="DD27" s="520" t="s">
        <v>7529</v>
      </c>
      <c r="DE27" s="7"/>
      <c r="DF27" s="435">
        <f t="shared" si="0"/>
        <v>0</v>
      </c>
      <c r="DG27" s="510"/>
      <c r="DH27" s="601" t="s">
        <v>7529</v>
      </c>
      <c r="DI27" s="173"/>
      <c r="DJ27" s="435" t="s">
        <v>8349</v>
      </c>
      <c r="DK27" s="435" t="s">
        <v>8349</v>
      </c>
      <c r="DL27" s="435"/>
      <c r="DM27" s="435"/>
      <c r="DN27" s="435"/>
      <c r="DO27" s="31"/>
    </row>
    <row r="28" spans="1:119" s="275" customFormat="1" x14ac:dyDescent="0.25">
      <c r="A28" s="59">
        <v>613</v>
      </c>
      <c r="B28" s="47" t="s">
        <v>2556</v>
      </c>
      <c r="C28" s="3" t="s">
        <v>2555</v>
      </c>
      <c r="D28" s="3" t="s">
        <v>2548</v>
      </c>
      <c r="E28" s="7"/>
      <c r="F28" s="7" t="s">
        <v>2379</v>
      </c>
      <c r="H28" s="41" t="s">
        <v>2557</v>
      </c>
      <c r="I28" s="275" t="s">
        <v>2551</v>
      </c>
      <c r="X28" s="3"/>
      <c r="Y28" s="3"/>
      <c r="AL28" s="28"/>
      <c r="AM28" s="28"/>
      <c r="AZ28" s="28"/>
      <c r="BA28" s="34"/>
      <c r="BB28" s="31"/>
      <c r="BC28" s="31"/>
      <c r="BN28" s="28"/>
      <c r="BO28" s="34"/>
      <c r="CC28" s="28" t="s">
        <v>2560</v>
      </c>
      <c r="CD28" s="28" t="s">
        <v>3289</v>
      </c>
      <c r="CE28" s="28"/>
      <c r="CF28" s="406">
        <v>1400</v>
      </c>
      <c r="CG28" s="47" t="s">
        <v>2562</v>
      </c>
      <c r="CH28" s="7" t="s">
        <v>2798</v>
      </c>
      <c r="CI28" s="7" t="s">
        <v>3226</v>
      </c>
      <c r="CJ28" s="7" t="s">
        <v>3289</v>
      </c>
      <c r="CK28" s="7" t="s">
        <v>3289</v>
      </c>
      <c r="CL28" s="7" t="s">
        <v>3487</v>
      </c>
      <c r="CM28" s="7" t="s">
        <v>3691</v>
      </c>
      <c r="CN28" s="7" t="s">
        <v>3847</v>
      </c>
      <c r="CO28" s="7" t="s">
        <v>4104</v>
      </c>
      <c r="CP28" s="7" t="s">
        <v>4352</v>
      </c>
      <c r="CQ28" s="7" t="s">
        <v>4575</v>
      </c>
      <c r="CR28" s="7" t="s">
        <v>4834</v>
      </c>
      <c r="CS28" s="520" t="s">
        <v>5166</v>
      </c>
      <c r="CT28" s="520" t="s">
        <v>5388</v>
      </c>
      <c r="CU28" s="520" t="s">
        <v>5676</v>
      </c>
      <c r="CV28" s="520" t="s">
        <v>5805</v>
      </c>
      <c r="CW28" s="520" t="s">
        <v>5805</v>
      </c>
      <c r="CX28" s="520" t="s">
        <v>6108</v>
      </c>
      <c r="CY28" s="520" t="s">
        <v>6265</v>
      </c>
      <c r="CZ28" s="520" t="s">
        <v>6516</v>
      </c>
      <c r="DA28" s="520" t="s">
        <v>6744</v>
      </c>
      <c r="DB28" s="520" t="s">
        <v>6886</v>
      </c>
      <c r="DC28" s="520" t="s">
        <v>7150</v>
      </c>
      <c r="DD28" s="520" t="s">
        <v>7717</v>
      </c>
      <c r="DE28" s="7"/>
      <c r="DF28" s="47">
        <f t="shared" si="0"/>
        <v>0</v>
      </c>
      <c r="DG28" s="28"/>
      <c r="DH28" s="34" t="s">
        <v>6265</v>
      </c>
      <c r="DI28" s="28" t="s">
        <v>8212</v>
      </c>
      <c r="DJ28" s="47" t="s">
        <v>7718</v>
      </c>
      <c r="DK28" s="47" t="s">
        <v>8212</v>
      </c>
      <c r="DL28" s="47" t="s">
        <v>8212</v>
      </c>
      <c r="DM28" s="47"/>
      <c r="DN28" s="47"/>
      <c r="DO28" s="31"/>
    </row>
    <row r="29" spans="1:119" s="275" customFormat="1" x14ac:dyDescent="0.25">
      <c r="A29" s="164">
        <v>634</v>
      </c>
      <c r="B29" s="137" t="s">
        <v>2664</v>
      </c>
      <c r="C29" s="3" t="s">
        <v>2663</v>
      </c>
      <c r="D29" s="3" t="s">
        <v>473</v>
      </c>
      <c r="E29" s="7"/>
      <c r="F29" s="7" t="s">
        <v>2379</v>
      </c>
      <c r="H29" s="41" t="s">
        <v>2665</v>
      </c>
      <c r="I29" s="41"/>
      <c r="X29" s="3"/>
      <c r="Y29" s="3"/>
      <c r="AL29" s="28"/>
      <c r="AM29" s="28"/>
      <c r="AZ29" s="28"/>
      <c r="BA29" s="34"/>
      <c r="BB29" s="31"/>
      <c r="BC29" s="31"/>
      <c r="BN29" s="28"/>
      <c r="BO29" s="34"/>
      <c r="CC29" s="28"/>
      <c r="CD29" s="28"/>
      <c r="CE29" s="28"/>
      <c r="CF29" s="406">
        <v>1300</v>
      </c>
      <c r="CG29" s="47" t="s">
        <v>2930</v>
      </c>
      <c r="CH29" s="7" t="s">
        <v>3273</v>
      </c>
      <c r="CI29" s="7" t="s">
        <v>3273</v>
      </c>
      <c r="CJ29" s="7" t="s">
        <v>3634</v>
      </c>
      <c r="CK29" s="7" t="s">
        <v>3634</v>
      </c>
      <c r="CL29" s="7" t="s">
        <v>3990</v>
      </c>
      <c r="CM29" s="7" t="s">
        <v>3990</v>
      </c>
      <c r="CN29" s="7" t="s">
        <v>4121</v>
      </c>
      <c r="CO29" s="7" t="s">
        <v>4341</v>
      </c>
      <c r="CP29" s="7" t="s">
        <v>4600</v>
      </c>
      <c r="CQ29" s="7" t="s">
        <v>4854</v>
      </c>
      <c r="CR29" s="7" t="s">
        <v>5235</v>
      </c>
      <c r="CS29" s="520" t="s">
        <v>5456</v>
      </c>
      <c r="CT29" s="520" t="s">
        <v>5798</v>
      </c>
      <c r="CU29" s="520" t="s">
        <v>5798</v>
      </c>
      <c r="CV29" s="520" t="s">
        <v>5798</v>
      </c>
      <c r="CW29" s="520" t="s">
        <v>6102</v>
      </c>
      <c r="CX29" s="520" t="s">
        <v>6381</v>
      </c>
      <c r="CY29" s="520" t="s">
        <v>6624</v>
      </c>
      <c r="CZ29" s="520" t="s">
        <v>6809</v>
      </c>
      <c r="DA29" s="520" t="s">
        <v>6940</v>
      </c>
      <c r="DB29" s="520" t="s">
        <v>7169</v>
      </c>
      <c r="DC29" s="520"/>
      <c r="DD29" s="520"/>
      <c r="DE29" s="7"/>
      <c r="DF29" s="47">
        <f t="shared" si="0"/>
        <v>2600</v>
      </c>
      <c r="DG29" s="28"/>
      <c r="DH29" s="34"/>
      <c r="DI29" s="28"/>
      <c r="DJ29" s="47"/>
      <c r="DK29" s="47"/>
      <c r="DL29" s="47"/>
      <c r="DM29" s="47"/>
      <c r="DN29" s="47"/>
      <c r="DO29" s="31"/>
    </row>
    <row r="30" spans="1:119" s="275" customFormat="1" x14ac:dyDescent="0.25">
      <c r="A30" s="164">
        <v>685</v>
      </c>
      <c r="B30" s="137" t="s">
        <v>5040</v>
      </c>
      <c r="C30" s="3" t="s">
        <v>5039</v>
      </c>
      <c r="D30" s="3" t="s">
        <v>473</v>
      </c>
      <c r="E30" s="7" t="s">
        <v>382</v>
      </c>
      <c r="F30" s="7" t="s">
        <v>4509</v>
      </c>
      <c r="H30" s="41" t="s">
        <v>5041</v>
      </c>
      <c r="I30" s="41" t="s">
        <v>5036</v>
      </c>
      <c r="X30" s="3"/>
      <c r="Y30" s="3"/>
      <c r="AL30" s="28"/>
      <c r="AM30" s="28"/>
      <c r="AZ30" s="28"/>
      <c r="BA30" s="34"/>
      <c r="BB30" s="31"/>
      <c r="BC30" s="31"/>
      <c r="BN30" s="28"/>
      <c r="BO30" s="34"/>
      <c r="CC30" s="28"/>
      <c r="CD30" s="28"/>
      <c r="CE30" s="28"/>
      <c r="CF30" s="406"/>
      <c r="CG30" s="4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520">
        <v>0</v>
      </c>
      <c r="CT30" s="520" t="s">
        <v>5438</v>
      </c>
      <c r="CU30" s="520" t="s">
        <v>5956</v>
      </c>
      <c r="CV30" s="520" t="s">
        <v>6205</v>
      </c>
      <c r="CW30" s="520" t="s">
        <v>6335</v>
      </c>
      <c r="CX30" s="520" t="s">
        <v>6669</v>
      </c>
      <c r="CY30" s="520" t="s">
        <v>7019</v>
      </c>
      <c r="CZ30" s="520" t="s">
        <v>7019</v>
      </c>
      <c r="DA30" s="520" t="s">
        <v>7309</v>
      </c>
      <c r="DB30" s="520" t="s">
        <v>7613</v>
      </c>
      <c r="DC30" s="520"/>
      <c r="DD30" s="520"/>
      <c r="DE30" s="7"/>
      <c r="DF30" s="47"/>
      <c r="DG30" s="28" t="s">
        <v>5038</v>
      </c>
      <c r="DH30" s="34"/>
      <c r="DI30" s="28"/>
      <c r="DJ30" s="47"/>
      <c r="DK30" s="47"/>
      <c r="DL30" s="47"/>
      <c r="DM30" s="47"/>
      <c r="DN30" s="47"/>
      <c r="DO30" s="31"/>
    </row>
    <row r="31" spans="1:119" s="275" customFormat="1" x14ac:dyDescent="0.25">
      <c r="A31" s="164">
        <v>710</v>
      </c>
      <c r="B31" s="137" t="s">
        <v>5341</v>
      </c>
      <c r="C31" s="3" t="s">
        <v>5340</v>
      </c>
      <c r="D31" s="3" t="s">
        <v>2715</v>
      </c>
      <c r="E31" s="7" t="s">
        <v>382</v>
      </c>
      <c r="F31" s="7" t="s">
        <v>4509</v>
      </c>
      <c r="H31" s="41" t="s">
        <v>5342</v>
      </c>
      <c r="I31" s="275" t="s">
        <v>5343</v>
      </c>
      <c r="J31" s="275" t="s">
        <v>2552</v>
      </c>
      <c r="X31" s="3"/>
      <c r="Y31" s="3"/>
      <c r="AL31" s="28"/>
      <c r="AM31" s="28"/>
      <c r="AZ31" s="28"/>
      <c r="BA31" s="34"/>
      <c r="BB31" s="31"/>
      <c r="BC31" s="31"/>
      <c r="BN31" s="28"/>
      <c r="BO31" s="34"/>
      <c r="CC31" s="28"/>
      <c r="CD31" s="28"/>
      <c r="CE31" s="28"/>
      <c r="CF31" s="406"/>
      <c r="CG31" s="4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520">
        <v>0</v>
      </c>
      <c r="CT31" s="520" t="s">
        <v>5339</v>
      </c>
      <c r="CU31" s="520" t="s">
        <v>5664</v>
      </c>
      <c r="CV31" s="520" t="s">
        <v>5811</v>
      </c>
      <c r="CW31" s="520" t="s">
        <v>5811</v>
      </c>
      <c r="CX31" s="520" t="s">
        <v>6054</v>
      </c>
      <c r="CY31" s="520" t="s">
        <v>6296</v>
      </c>
      <c r="CZ31" s="520" t="s">
        <v>6582</v>
      </c>
      <c r="DA31" s="520" t="s">
        <v>6772</v>
      </c>
      <c r="DB31" s="520" t="s">
        <v>7003</v>
      </c>
      <c r="DC31" s="520" t="s">
        <v>7173</v>
      </c>
      <c r="DD31" s="520" t="s">
        <v>7437</v>
      </c>
      <c r="DE31" s="7"/>
      <c r="DF31" s="47"/>
      <c r="DG31" s="28" t="s">
        <v>5338</v>
      </c>
      <c r="DH31" s="34" t="s">
        <v>7003</v>
      </c>
      <c r="DI31" s="28"/>
      <c r="DJ31" s="31" t="s">
        <v>7707</v>
      </c>
      <c r="DK31" s="31">
        <v>1650</v>
      </c>
      <c r="DL31" s="31">
        <v>1650</v>
      </c>
      <c r="DM31" s="31" t="s">
        <v>8246</v>
      </c>
      <c r="DN31" s="31"/>
      <c r="DO31" s="31"/>
    </row>
    <row r="32" spans="1:119" s="275" customFormat="1" x14ac:dyDescent="0.25">
      <c r="A32" s="164"/>
      <c r="B32" s="7"/>
      <c r="C32" s="3"/>
      <c r="D32" s="3"/>
      <c r="E32" s="7"/>
      <c r="F32" s="7"/>
      <c r="H32" s="41"/>
      <c r="I32" s="41"/>
      <c r="X32" s="3"/>
      <c r="Y32" s="3"/>
      <c r="AL32" s="28"/>
      <c r="AM32" s="28"/>
      <c r="AZ32" s="28"/>
      <c r="BA32" s="34"/>
      <c r="BB32" s="31"/>
      <c r="BC32" s="31"/>
      <c r="BN32" s="28"/>
      <c r="BO32" s="34"/>
      <c r="CC32" s="28"/>
      <c r="CD32" s="28"/>
      <c r="CE32" s="28"/>
      <c r="CF32" s="406"/>
      <c r="CG32" s="4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47"/>
      <c r="DG32" s="28"/>
      <c r="DH32" s="34"/>
      <c r="DI32" s="28"/>
      <c r="DJ32" s="47"/>
      <c r="DK32" s="47"/>
      <c r="DL32" s="47"/>
      <c r="DM32" s="47"/>
      <c r="DN32" s="47"/>
      <c r="DO32" s="31"/>
    </row>
    <row r="33" spans="1:119" x14ac:dyDescent="0.25">
      <c r="A33" s="64" t="s">
        <v>4196</v>
      </c>
      <c r="B33" s="7"/>
      <c r="AL33" s="28"/>
      <c r="AM33" s="28"/>
      <c r="AZ33" s="28"/>
      <c r="BA33" s="34"/>
      <c r="BB33" s="31"/>
      <c r="BC33" s="31"/>
      <c r="BN33" s="28"/>
      <c r="BO33" s="34"/>
      <c r="CC33" s="28"/>
      <c r="CD33" s="28"/>
      <c r="CE33" s="28"/>
      <c r="CF33" s="406"/>
      <c r="CG33" s="4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47">
        <f>+CF33*(COUNTBLANK(CG33:DE33)-1)</f>
        <v>0</v>
      </c>
      <c r="DG33" s="7"/>
      <c r="DH33" s="7"/>
      <c r="DI33" s="47"/>
      <c r="DJ33" s="7"/>
      <c r="DK33" s="7"/>
      <c r="DL33" s="7"/>
      <c r="DM33" s="7"/>
      <c r="DN33" s="7"/>
    </row>
    <row r="34" spans="1:119" x14ac:dyDescent="0.25">
      <c r="A34" s="48">
        <v>187</v>
      </c>
      <c r="B34" s="19" t="s">
        <v>460</v>
      </c>
      <c r="E34" s="31" t="s">
        <v>1</v>
      </c>
      <c r="F34" s="31" t="s">
        <v>459</v>
      </c>
      <c r="G34" s="28"/>
      <c r="H34" s="42" t="s">
        <v>673</v>
      </c>
      <c r="I34" s="42"/>
      <c r="J34" s="28"/>
      <c r="K34" s="28">
        <v>800</v>
      </c>
      <c r="L34" s="7">
        <v>800</v>
      </c>
      <c r="M34">
        <v>800</v>
      </c>
      <c r="N34">
        <v>800</v>
      </c>
      <c r="O34">
        <v>800</v>
      </c>
      <c r="P34">
        <v>800</v>
      </c>
      <c r="Q34">
        <v>800</v>
      </c>
      <c r="R34">
        <v>800</v>
      </c>
      <c r="S34">
        <v>800</v>
      </c>
      <c r="T34">
        <v>800</v>
      </c>
      <c r="U34">
        <v>800</v>
      </c>
      <c r="V34">
        <v>800</v>
      </c>
      <c r="W34">
        <v>800</v>
      </c>
      <c r="X34" s="28"/>
      <c r="Y34" s="28">
        <v>850</v>
      </c>
      <c r="Z34">
        <v>850</v>
      </c>
      <c r="AA34">
        <v>850</v>
      </c>
      <c r="AB34">
        <v>850</v>
      </c>
      <c r="AC34">
        <v>850</v>
      </c>
      <c r="AD34">
        <v>850</v>
      </c>
      <c r="AE34">
        <v>850</v>
      </c>
      <c r="AF34">
        <v>850</v>
      </c>
      <c r="AG34">
        <v>850</v>
      </c>
      <c r="AH34">
        <v>850</v>
      </c>
      <c r="AI34">
        <v>850</v>
      </c>
      <c r="AJ34">
        <v>850</v>
      </c>
      <c r="AK34">
        <v>850</v>
      </c>
      <c r="AL34" s="28"/>
      <c r="AM34" s="240"/>
      <c r="AN34">
        <v>1000</v>
      </c>
      <c r="AO34">
        <v>1000</v>
      </c>
      <c r="AP34">
        <v>1000</v>
      </c>
      <c r="AQ34">
        <v>1000</v>
      </c>
      <c r="AR34">
        <v>1000</v>
      </c>
      <c r="AS34">
        <v>1000</v>
      </c>
      <c r="AT34">
        <v>1000</v>
      </c>
      <c r="AU34">
        <v>1000</v>
      </c>
      <c r="AV34">
        <v>1000</v>
      </c>
      <c r="AW34">
        <v>1000</v>
      </c>
      <c r="AX34">
        <v>1000</v>
      </c>
      <c r="AY34">
        <v>1000</v>
      </c>
      <c r="AZ34" s="28"/>
      <c r="BA34" s="34">
        <v>1000</v>
      </c>
      <c r="BB34" s="31">
        <v>800</v>
      </c>
      <c r="BC34" s="31">
        <v>1000</v>
      </c>
      <c r="BF34">
        <v>1000</v>
      </c>
      <c r="BG34">
        <v>1000</v>
      </c>
      <c r="BH34">
        <v>1000</v>
      </c>
      <c r="BI34">
        <v>1000</v>
      </c>
      <c r="BJ34">
        <v>1000</v>
      </c>
      <c r="BK34">
        <v>1000</v>
      </c>
      <c r="BL34">
        <v>1000</v>
      </c>
      <c r="BM34" s="318"/>
      <c r="BN34" s="28"/>
      <c r="BO34" s="34"/>
      <c r="BP34" s="318"/>
      <c r="BQ34" s="318"/>
      <c r="BR34" s="318"/>
      <c r="BS34" s="318"/>
      <c r="BT34" s="318"/>
      <c r="BU34" s="318"/>
      <c r="BV34" s="318"/>
      <c r="BW34" s="318"/>
      <c r="BX34" s="318"/>
      <c r="BY34" s="318"/>
      <c r="BZ34" s="318"/>
      <c r="CB34" s="5">
        <v>0</v>
      </c>
      <c r="CC34" s="28"/>
      <c r="CD34" s="28"/>
      <c r="CE34" s="28"/>
      <c r="CF34" s="406"/>
      <c r="CG34" s="4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</row>
    <row r="35" spans="1:119" x14ac:dyDescent="0.25">
      <c r="A35" s="37">
        <v>239</v>
      </c>
      <c r="B35" s="31" t="s">
        <v>506</v>
      </c>
      <c r="C35" s="19" t="s">
        <v>461</v>
      </c>
      <c r="D35" s="19" t="s">
        <v>462</v>
      </c>
      <c r="E35" s="31" t="s">
        <v>1</v>
      </c>
      <c r="F35" s="31" t="s">
        <v>459</v>
      </c>
      <c r="G35" s="28"/>
      <c r="H35" s="42" t="s">
        <v>692</v>
      </c>
      <c r="I35" s="42"/>
      <c r="J35" s="28">
        <v>1500</v>
      </c>
      <c r="K35" s="28">
        <v>800</v>
      </c>
      <c r="L35" s="7">
        <v>800</v>
      </c>
      <c r="M35" s="146">
        <v>800</v>
      </c>
      <c r="N35" s="7">
        <v>800</v>
      </c>
      <c r="O35" s="7">
        <v>800</v>
      </c>
      <c r="P35" s="7">
        <v>800</v>
      </c>
      <c r="Q35" s="7">
        <v>800</v>
      </c>
      <c r="R35" s="7">
        <v>800</v>
      </c>
      <c r="S35" s="7">
        <v>800</v>
      </c>
      <c r="T35" s="7">
        <v>800</v>
      </c>
      <c r="U35">
        <v>800</v>
      </c>
      <c r="V35">
        <v>800</v>
      </c>
      <c r="X35" s="28"/>
      <c r="Y35" s="28">
        <v>850</v>
      </c>
      <c r="Z35">
        <v>850</v>
      </c>
      <c r="AA35">
        <v>850</v>
      </c>
      <c r="AB35">
        <v>850</v>
      </c>
      <c r="AC35">
        <v>850</v>
      </c>
      <c r="AD35">
        <v>850</v>
      </c>
      <c r="AE35">
        <v>850</v>
      </c>
      <c r="AF35">
        <v>850</v>
      </c>
      <c r="AG35">
        <v>850</v>
      </c>
      <c r="AH35">
        <v>850</v>
      </c>
      <c r="AI35">
        <v>850</v>
      </c>
      <c r="AJ35">
        <v>850</v>
      </c>
      <c r="AK35">
        <v>850</v>
      </c>
      <c r="AL35" s="28"/>
      <c r="AM35" s="28">
        <v>1000</v>
      </c>
      <c r="AN35">
        <v>1000</v>
      </c>
      <c r="AZ35" s="28"/>
      <c r="BA35" s="34"/>
      <c r="BB35" s="31"/>
      <c r="BC35" s="31"/>
      <c r="BN35" s="28"/>
      <c r="BO35" s="34"/>
      <c r="CB35" s="5"/>
      <c r="CC35" s="28"/>
      <c r="CD35" s="28"/>
      <c r="CE35" s="28"/>
      <c r="CF35" s="406"/>
      <c r="CG35" s="4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47">
        <f>+CF35*(COUNTBLANK(CG35:DE35)-1)</f>
        <v>0</v>
      </c>
      <c r="DG35" s="7"/>
      <c r="DH35" s="7"/>
      <c r="DI35" s="7"/>
      <c r="DJ35" s="7"/>
      <c r="DK35" s="7"/>
      <c r="DL35" s="7"/>
      <c r="DM35" s="7"/>
      <c r="DN35" s="7"/>
      <c r="DO35" s="275" t="s">
        <v>2398</v>
      </c>
    </row>
    <row r="36" spans="1:119" x14ac:dyDescent="0.25">
      <c r="A36" s="48">
        <v>247</v>
      </c>
      <c r="B36" s="19" t="s">
        <v>514</v>
      </c>
      <c r="C36" s="19" t="s">
        <v>507</v>
      </c>
      <c r="D36" s="31" t="s">
        <v>508</v>
      </c>
      <c r="E36" s="31" t="s">
        <v>1</v>
      </c>
      <c r="F36" s="31" t="s">
        <v>459</v>
      </c>
      <c r="G36" s="28"/>
      <c r="H36" s="42" t="s">
        <v>695</v>
      </c>
      <c r="I36" s="42"/>
      <c r="J36" s="28">
        <v>2000</v>
      </c>
      <c r="K36" s="28"/>
      <c r="L36" s="7">
        <v>800</v>
      </c>
      <c r="M36">
        <v>800</v>
      </c>
      <c r="N36">
        <v>800</v>
      </c>
      <c r="O36">
        <v>800</v>
      </c>
      <c r="P36">
        <v>800</v>
      </c>
      <c r="Q36">
        <v>800</v>
      </c>
      <c r="R36">
        <v>800</v>
      </c>
      <c r="S36">
        <v>800</v>
      </c>
      <c r="T36">
        <v>800</v>
      </c>
      <c r="U36">
        <v>800</v>
      </c>
      <c r="V36">
        <v>800</v>
      </c>
      <c r="W36">
        <v>800</v>
      </c>
      <c r="X36" s="28"/>
      <c r="Y36" s="28"/>
      <c r="Z36">
        <v>850</v>
      </c>
      <c r="AA36">
        <v>850</v>
      </c>
      <c r="AB36">
        <v>850</v>
      </c>
      <c r="AD36">
        <v>850</v>
      </c>
      <c r="AE36">
        <v>850</v>
      </c>
      <c r="AF36">
        <v>850</v>
      </c>
      <c r="AL36" s="28"/>
      <c r="AM36" s="28"/>
      <c r="AZ36" s="28"/>
      <c r="BA36" s="34"/>
      <c r="BB36" s="31"/>
      <c r="BC36" s="31"/>
      <c r="BN36" s="28"/>
      <c r="BO36" s="34"/>
      <c r="CC36" s="28"/>
      <c r="CD36" s="28"/>
      <c r="CE36" s="28"/>
      <c r="CF36" s="406"/>
      <c r="CG36" s="4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47">
        <f>+CF36*(COUNTBLANK(CG36:DE36)-1)</f>
        <v>0</v>
      </c>
      <c r="DG36" s="7"/>
      <c r="DH36" s="7"/>
      <c r="DI36" s="7"/>
      <c r="DJ36" s="7"/>
      <c r="DK36" s="7"/>
      <c r="DL36" s="7"/>
      <c r="DM36" s="7"/>
      <c r="DN36" s="7"/>
    </row>
    <row r="37" spans="1:119" x14ac:dyDescent="0.25">
      <c r="A37" s="48">
        <v>258</v>
      </c>
      <c r="B37" s="19" t="s">
        <v>662</v>
      </c>
      <c r="C37" s="19" t="s">
        <v>515</v>
      </c>
      <c r="D37" s="19" t="s">
        <v>516</v>
      </c>
      <c r="E37" s="31" t="s">
        <v>1</v>
      </c>
      <c r="F37" s="31" t="s">
        <v>459</v>
      </c>
      <c r="G37" s="28"/>
      <c r="H37" s="42" t="s">
        <v>696</v>
      </c>
      <c r="I37" s="42"/>
      <c r="J37" s="28">
        <v>1500</v>
      </c>
      <c r="K37" s="28">
        <v>800</v>
      </c>
      <c r="L37" s="7">
        <v>800</v>
      </c>
      <c r="M37" s="7">
        <v>800</v>
      </c>
      <c r="N37">
        <v>800</v>
      </c>
      <c r="O37">
        <v>800</v>
      </c>
      <c r="P37">
        <v>800</v>
      </c>
      <c r="Q37">
        <v>800</v>
      </c>
      <c r="R37">
        <v>800</v>
      </c>
      <c r="S37">
        <v>800</v>
      </c>
      <c r="T37" s="156">
        <v>800</v>
      </c>
      <c r="U37">
        <v>800</v>
      </c>
      <c r="V37">
        <v>800</v>
      </c>
      <c r="W37">
        <v>800</v>
      </c>
      <c r="X37" s="28"/>
      <c r="Y37" s="28"/>
      <c r="Z37">
        <v>850</v>
      </c>
      <c r="AA37">
        <v>850</v>
      </c>
      <c r="AB37">
        <v>850</v>
      </c>
      <c r="AD37">
        <v>850</v>
      </c>
      <c r="AE37">
        <v>850</v>
      </c>
      <c r="AF37">
        <v>850</v>
      </c>
      <c r="AL37" s="28"/>
      <c r="AM37" s="28"/>
      <c r="AZ37" s="28"/>
      <c r="BA37" s="34"/>
      <c r="BB37" s="31"/>
      <c r="BC37" s="31"/>
      <c r="BN37" s="28"/>
      <c r="BO37" s="34"/>
      <c r="CC37" s="28"/>
      <c r="CD37" s="28"/>
      <c r="CE37" s="28"/>
      <c r="CF37" s="406"/>
      <c r="CG37" s="4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47">
        <f>+CF37*(COUNTBLANK(CG37:DE37)-1)</f>
        <v>0</v>
      </c>
      <c r="DG37" s="7"/>
      <c r="DH37" s="7"/>
      <c r="DI37" s="7"/>
      <c r="DJ37" s="7"/>
      <c r="DK37" s="7"/>
      <c r="DL37" s="7"/>
      <c r="DM37" s="7"/>
      <c r="DN37" s="7"/>
    </row>
    <row r="38" spans="1:119" x14ac:dyDescent="0.25">
      <c r="A38" s="48">
        <v>262</v>
      </c>
      <c r="B38" s="19" t="s">
        <v>664</v>
      </c>
      <c r="C38" s="19" t="s">
        <v>663</v>
      </c>
      <c r="D38" s="19" t="s">
        <v>22</v>
      </c>
      <c r="E38" s="31" t="s">
        <v>1</v>
      </c>
      <c r="F38" s="31" t="s">
        <v>459</v>
      </c>
      <c r="G38" s="28"/>
      <c r="H38" s="42" t="s">
        <v>697</v>
      </c>
      <c r="I38" s="42"/>
      <c r="J38" s="28">
        <v>1500</v>
      </c>
      <c r="K38" s="28">
        <v>800</v>
      </c>
      <c r="L38" s="7">
        <v>800</v>
      </c>
      <c r="M38" s="7">
        <v>800</v>
      </c>
      <c r="N38">
        <v>800</v>
      </c>
      <c r="O38">
        <v>800</v>
      </c>
      <c r="P38">
        <v>800</v>
      </c>
      <c r="Q38">
        <v>800</v>
      </c>
      <c r="R38">
        <v>800</v>
      </c>
      <c r="S38">
        <v>800</v>
      </c>
      <c r="T38">
        <v>800</v>
      </c>
      <c r="U38" t="s">
        <v>990</v>
      </c>
      <c r="V38">
        <v>800</v>
      </c>
      <c r="W38">
        <v>800</v>
      </c>
      <c r="X38" s="28"/>
      <c r="Y38" s="28"/>
      <c r="Z38">
        <v>850</v>
      </c>
      <c r="AA38">
        <v>850</v>
      </c>
      <c r="AB38">
        <v>850</v>
      </c>
      <c r="AC38">
        <v>850</v>
      </c>
      <c r="AD38">
        <v>850</v>
      </c>
      <c r="AE38">
        <v>850</v>
      </c>
      <c r="AF38">
        <v>850</v>
      </c>
      <c r="AG38">
        <v>850</v>
      </c>
      <c r="AH38">
        <v>850</v>
      </c>
      <c r="AI38">
        <v>850</v>
      </c>
      <c r="AJ38">
        <v>850</v>
      </c>
      <c r="AK38">
        <v>850</v>
      </c>
      <c r="AL38" s="28"/>
      <c r="AM38" s="28">
        <f>500+500</f>
        <v>1000</v>
      </c>
      <c r="AN38">
        <v>1000</v>
      </c>
      <c r="AO38">
        <v>1000</v>
      </c>
      <c r="AP38">
        <v>1000</v>
      </c>
      <c r="AQ38">
        <v>1000</v>
      </c>
      <c r="AR38">
        <v>1000</v>
      </c>
      <c r="AS38">
        <v>1000</v>
      </c>
      <c r="AT38">
        <v>1000</v>
      </c>
      <c r="AU38">
        <v>1000</v>
      </c>
      <c r="AV38">
        <v>1000</v>
      </c>
      <c r="AW38">
        <v>1000</v>
      </c>
      <c r="AX38">
        <v>1000</v>
      </c>
      <c r="AZ38" s="28"/>
      <c r="BA38" s="34"/>
      <c r="BB38" s="31"/>
      <c r="BC38" s="31"/>
      <c r="BN38" s="28"/>
      <c r="BO38" s="34"/>
      <c r="CC38" s="28"/>
      <c r="CD38" s="28"/>
      <c r="CE38" s="28"/>
      <c r="CF38" s="406"/>
      <c r="CG38" s="4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47">
        <f>+CF38*(COUNTBLANK(CG38:DE38)-1)</f>
        <v>0</v>
      </c>
      <c r="DG38" s="7"/>
      <c r="DH38" s="7"/>
      <c r="DI38" s="7"/>
      <c r="DJ38" s="7"/>
      <c r="DK38" s="7"/>
      <c r="DL38" s="7"/>
      <c r="DM38" s="7"/>
      <c r="DN38" s="7"/>
    </row>
    <row r="39" spans="1:119" x14ac:dyDescent="0.25">
      <c r="A39" s="48">
        <v>184</v>
      </c>
      <c r="B39" s="19" t="str">
        <f>+IF(C40=0,"",CONCATENATE("T-",E39,"/",TEXT(A39,"0000")))</f>
        <v>T-Nursery/0184</v>
      </c>
      <c r="C39" s="19" t="s">
        <v>665</v>
      </c>
      <c r="D39" s="19" t="s">
        <v>666</v>
      </c>
      <c r="E39" s="19" t="s">
        <v>1</v>
      </c>
      <c r="F39" s="19" t="s">
        <v>459</v>
      </c>
      <c r="G39" s="117"/>
      <c r="H39" s="56" t="s">
        <v>698</v>
      </c>
      <c r="I39" s="56"/>
      <c r="J39" s="19"/>
      <c r="K39" s="19">
        <v>800</v>
      </c>
      <c r="L39" s="5">
        <v>800</v>
      </c>
      <c r="M39" s="184">
        <v>800</v>
      </c>
      <c r="N39" s="5">
        <v>800</v>
      </c>
      <c r="O39" s="5">
        <v>800</v>
      </c>
      <c r="P39" s="5">
        <v>800</v>
      </c>
      <c r="Q39" s="5">
        <v>800</v>
      </c>
      <c r="R39" s="5">
        <v>800</v>
      </c>
      <c r="S39" s="5">
        <v>800</v>
      </c>
      <c r="T39" s="5">
        <v>800</v>
      </c>
      <c r="U39" s="5">
        <v>800</v>
      </c>
      <c r="V39" s="5">
        <v>800</v>
      </c>
      <c r="W39" s="5">
        <v>800</v>
      </c>
      <c r="X39" s="19"/>
      <c r="Y39" s="19">
        <v>850</v>
      </c>
      <c r="Z39" s="5">
        <v>850</v>
      </c>
      <c r="AA39" s="5">
        <v>850</v>
      </c>
      <c r="AB39" s="5">
        <v>850</v>
      </c>
      <c r="AC39" s="5">
        <v>850</v>
      </c>
      <c r="AD39" s="5">
        <v>850</v>
      </c>
      <c r="AE39" s="5">
        <v>850</v>
      </c>
      <c r="AF39" s="5">
        <v>850</v>
      </c>
      <c r="AG39" s="5">
        <v>850</v>
      </c>
      <c r="AH39" s="5">
        <v>850</v>
      </c>
      <c r="AI39" s="5">
        <v>850</v>
      </c>
      <c r="AJ39" s="5">
        <v>850</v>
      </c>
      <c r="AK39" s="5">
        <v>850</v>
      </c>
      <c r="AL39" s="19"/>
      <c r="AM39" s="19"/>
      <c r="AN39" s="5"/>
      <c r="AO39" s="5"/>
      <c r="AP39" s="5"/>
      <c r="AQ39" s="5"/>
      <c r="AR39" s="5"/>
      <c r="AS39" s="5"/>
      <c r="AT39" s="5"/>
      <c r="AZ39" s="28"/>
      <c r="BA39" s="34"/>
      <c r="BB39" s="31"/>
      <c r="BC39" s="31"/>
      <c r="BN39" s="28"/>
      <c r="BO39" s="34"/>
      <c r="CC39" s="28"/>
      <c r="CD39" s="28"/>
      <c r="CE39" s="28"/>
      <c r="CF39" s="406"/>
      <c r="CG39" s="4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47">
        <f>+CF39*(COUNTBLANK(CG39:DE39)-1)</f>
        <v>0</v>
      </c>
      <c r="DG39" s="7"/>
      <c r="DH39" s="7"/>
      <c r="DI39" s="7"/>
      <c r="DJ39" s="7"/>
      <c r="DK39" s="7"/>
      <c r="DL39" s="7"/>
      <c r="DM39" s="7"/>
      <c r="DN39" s="7"/>
    </row>
    <row r="40" spans="1:119" s="275" customFormat="1" x14ac:dyDescent="0.25">
      <c r="A40" s="245"/>
      <c r="B40" s="184"/>
      <c r="C40" s="19" t="s">
        <v>668</v>
      </c>
      <c r="D40" s="19" t="s">
        <v>252</v>
      </c>
      <c r="E40" s="184"/>
      <c r="F40" s="184"/>
      <c r="G40" s="184"/>
      <c r="H40" s="235"/>
      <c r="I40" s="235"/>
      <c r="J40" s="184"/>
      <c r="K40" s="184"/>
      <c r="L40" s="5"/>
      <c r="M40" s="184"/>
      <c r="N40" s="5"/>
      <c r="O40" s="5"/>
      <c r="P40" s="5"/>
      <c r="Q40" s="5"/>
      <c r="R40" s="5"/>
      <c r="S40" s="5"/>
      <c r="T40" s="5"/>
      <c r="U40" s="5"/>
      <c r="V40" s="5"/>
      <c r="W40" s="5"/>
      <c r="X40" s="184"/>
      <c r="Y40" s="184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184"/>
      <c r="AM40" s="184"/>
      <c r="AN40" s="5"/>
      <c r="AO40" s="5"/>
      <c r="AP40" s="5"/>
      <c r="AQ40" s="5"/>
      <c r="AR40" s="5"/>
      <c r="AS40" s="5"/>
      <c r="AT40" s="5"/>
      <c r="AZ40" s="28"/>
      <c r="BA40" s="34"/>
      <c r="BB40" s="31"/>
      <c r="BC40" s="31"/>
      <c r="BN40" s="103"/>
      <c r="BO40" s="103"/>
      <c r="CC40" s="103"/>
      <c r="CD40" s="103"/>
      <c r="CE40" s="103"/>
      <c r="CF40" s="421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47"/>
      <c r="DG40" s="7"/>
      <c r="DH40" s="7"/>
      <c r="DI40" s="7"/>
      <c r="DJ40" s="7"/>
      <c r="DK40" s="7"/>
      <c r="DL40" s="7"/>
      <c r="DM40" s="7"/>
      <c r="DN40" s="7"/>
    </row>
    <row r="41" spans="1:119" x14ac:dyDescent="0.25">
      <c r="A41" s="48">
        <v>279</v>
      </c>
      <c r="B41" s="19" t="s">
        <v>1050</v>
      </c>
      <c r="C41" s="184"/>
      <c r="D41" s="184"/>
      <c r="E41" s="47" t="s">
        <v>125</v>
      </c>
      <c r="F41" s="47" t="s">
        <v>991</v>
      </c>
      <c r="G41" s="31"/>
      <c r="H41" s="42" t="s">
        <v>1038</v>
      </c>
      <c r="I41" s="169"/>
      <c r="X41" s="28">
        <v>2500</v>
      </c>
      <c r="Y41" s="28">
        <v>850</v>
      </c>
      <c r="Z41">
        <v>850</v>
      </c>
      <c r="AA41">
        <v>850</v>
      </c>
      <c r="AB41">
        <v>850</v>
      </c>
      <c r="AC41">
        <v>850</v>
      </c>
      <c r="AD41">
        <v>850</v>
      </c>
      <c r="AE41">
        <v>850</v>
      </c>
      <c r="AF41">
        <v>850</v>
      </c>
      <c r="AG41">
        <v>850</v>
      </c>
      <c r="AH41">
        <v>850</v>
      </c>
      <c r="AI41">
        <v>850</v>
      </c>
      <c r="AJ41">
        <v>850</v>
      </c>
      <c r="AK41">
        <v>850</v>
      </c>
      <c r="AL41" s="28"/>
      <c r="AM41" s="28">
        <f>500+500</f>
        <v>1000</v>
      </c>
      <c r="AN41">
        <v>1000</v>
      </c>
      <c r="AO41">
        <v>1000</v>
      </c>
      <c r="AP41">
        <v>1000</v>
      </c>
      <c r="AQ41">
        <v>1000</v>
      </c>
      <c r="AR41">
        <v>1000</v>
      </c>
      <c r="AS41">
        <v>1000</v>
      </c>
      <c r="AT41">
        <v>1000</v>
      </c>
      <c r="AU41">
        <v>1000</v>
      </c>
      <c r="AV41">
        <v>1000</v>
      </c>
      <c r="AW41">
        <v>1000</v>
      </c>
      <c r="AX41">
        <v>1000</v>
      </c>
      <c r="AY41">
        <v>800</v>
      </c>
      <c r="AZ41" s="28"/>
      <c r="BA41" s="34">
        <v>1000</v>
      </c>
      <c r="BB41" s="31">
        <v>1000</v>
      </c>
      <c r="BC41" s="31">
        <v>1000</v>
      </c>
      <c r="BD41" s="183">
        <v>1000</v>
      </c>
      <c r="BE41" s="183">
        <v>1000</v>
      </c>
      <c r="BF41" s="183">
        <v>1000</v>
      </c>
      <c r="BG41" s="183">
        <v>1000</v>
      </c>
      <c r="BH41" s="183">
        <v>1000</v>
      </c>
      <c r="BI41" s="183">
        <v>1000</v>
      </c>
      <c r="BJ41" s="183">
        <v>1000</v>
      </c>
      <c r="BK41" s="183">
        <v>1000</v>
      </c>
      <c r="BL41" s="183">
        <v>1000</v>
      </c>
      <c r="BM41" s="183">
        <v>1000</v>
      </c>
      <c r="BN41" s="28"/>
      <c r="BO41" s="34"/>
      <c r="BP41" s="7">
        <v>1200</v>
      </c>
      <c r="BQ41" s="7">
        <v>1200</v>
      </c>
      <c r="BR41" s="7">
        <v>1200</v>
      </c>
      <c r="BS41" s="7">
        <v>1200</v>
      </c>
      <c r="BT41" s="7">
        <v>1200</v>
      </c>
      <c r="BU41" s="7">
        <v>1200</v>
      </c>
      <c r="BV41" s="7">
        <v>1200</v>
      </c>
      <c r="BW41" s="318"/>
      <c r="BX41" s="318"/>
      <c r="BY41" s="318"/>
      <c r="BZ41" s="318"/>
      <c r="CB41" s="275">
        <v>0</v>
      </c>
      <c r="CC41" s="28"/>
      <c r="CD41" s="28"/>
      <c r="CE41" s="28"/>
      <c r="CF41" s="406"/>
      <c r="CG41" s="4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47">
        <f t="shared" ref="DF41:DF53" si="1">+CF41*(COUNTBLANK(CG41:DE41)-1)</f>
        <v>0</v>
      </c>
      <c r="DG41" s="7"/>
      <c r="DH41" s="7"/>
      <c r="DI41" s="7"/>
      <c r="DJ41" s="7"/>
      <c r="DK41" s="7"/>
      <c r="DL41" s="7"/>
      <c r="DM41" s="7"/>
      <c r="DN41" s="7"/>
    </row>
    <row r="42" spans="1:119" x14ac:dyDescent="0.25">
      <c r="A42" s="48">
        <v>280</v>
      </c>
      <c r="B42" s="19" t="s">
        <v>1051</v>
      </c>
      <c r="C42" s="19" t="s">
        <v>1034</v>
      </c>
      <c r="D42" s="19" t="s">
        <v>1361</v>
      </c>
      <c r="E42" s="47" t="s">
        <v>125</v>
      </c>
      <c r="F42" s="47" t="s">
        <v>991</v>
      </c>
      <c r="G42" s="31"/>
      <c r="H42" s="42" t="s">
        <v>1039</v>
      </c>
      <c r="I42" s="169"/>
      <c r="X42" s="28">
        <v>2000</v>
      </c>
      <c r="Y42" s="28">
        <v>850</v>
      </c>
      <c r="Z42">
        <v>850</v>
      </c>
      <c r="AA42">
        <v>850</v>
      </c>
      <c r="AB42">
        <v>850</v>
      </c>
      <c r="AC42">
        <v>850</v>
      </c>
      <c r="AD42">
        <v>850</v>
      </c>
      <c r="AE42">
        <v>850</v>
      </c>
      <c r="AF42">
        <v>850</v>
      </c>
      <c r="AG42">
        <v>850</v>
      </c>
      <c r="AH42">
        <v>850</v>
      </c>
      <c r="AI42">
        <v>850</v>
      </c>
      <c r="AJ42">
        <v>850</v>
      </c>
      <c r="AK42">
        <v>850</v>
      </c>
      <c r="AL42" s="28"/>
      <c r="AM42" s="28">
        <f>500+500</f>
        <v>1000</v>
      </c>
      <c r="AN42">
        <v>1000</v>
      </c>
      <c r="AO42">
        <v>1000</v>
      </c>
      <c r="AP42">
        <v>1000</v>
      </c>
      <c r="AQ42">
        <v>1000</v>
      </c>
      <c r="AR42">
        <v>1000</v>
      </c>
      <c r="AS42">
        <v>1000</v>
      </c>
      <c r="AT42">
        <v>1000</v>
      </c>
      <c r="AU42">
        <v>1000</v>
      </c>
      <c r="AV42">
        <v>1000</v>
      </c>
      <c r="AW42">
        <v>1000</v>
      </c>
      <c r="AX42">
        <v>1000</v>
      </c>
      <c r="AY42">
        <v>1000</v>
      </c>
      <c r="AZ42" s="28"/>
      <c r="BA42" s="34"/>
      <c r="BB42" s="31">
        <v>800</v>
      </c>
      <c r="BC42" s="31">
        <v>1000</v>
      </c>
      <c r="BD42" s="183">
        <v>1000</v>
      </c>
      <c r="BE42" s="183">
        <v>1000</v>
      </c>
      <c r="BF42" s="183">
        <v>1000</v>
      </c>
      <c r="BG42" s="183">
        <v>1000</v>
      </c>
      <c r="BH42" s="183">
        <v>1000</v>
      </c>
      <c r="BI42" s="183">
        <v>1000</v>
      </c>
      <c r="BJ42" s="183">
        <v>1000</v>
      </c>
      <c r="BK42" s="183">
        <v>1000</v>
      </c>
      <c r="BL42" s="3"/>
      <c r="BM42" s="3"/>
      <c r="BN42" s="28"/>
      <c r="BO42" s="34"/>
      <c r="CC42" s="28"/>
      <c r="CD42" s="28"/>
      <c r="CE42" s="28"/>
      <c r="CF42" s="406"/>
      <c r="CG42" s="47"/>
      <c r="CH42" s="7"/>
      <c r="CI42" s="7"/>
      <c r="CJ42" s="7"/>
      <c r="CK42" s="7" t="s">
        <v>1971</v>
      </c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47">
        <f t="shared" si="1"/>
        <v>0</v>
      </c>
      <c r="DG42" s="7"/>
      <c r="DH42" s="7"/>
      <c r="DI42" s="7"/>
      <c r="DJ42" s="7"/>
      <c r="DK42" s="7"/>
      <c r="DL42" s="7"/>
      <c r="DM42" s="7"/>
      <c r="DN42" s="7"/>
      <c r="DO42">
        <f>800*4</f>
        <v>3200</v>
      </c>
    </row>
    <row r="43" spans="1:119" x14ac:dyDescent="0.25">
      <c r="A43" s="48">
        <v>284</v>
      </c>
      <c r="B43" s="19" t="s">
        <v>1052</v>
      </c>
      <c r="C43" s="19" t="s">
        <v>1035</v>
      </c>
      <c r="D43" s="19" t="s">
        <v>1036</v>
      </c>
      <c r="E43" s="47" t="s">
        <v>125</v>
      </c>
      <c r="F43" s="47" t="s">
        <v>991</v>
      </c>
      <c r="G43" s="31"/>
      <c r="H43" s="53" t="s">
        <v>1042</v>
      </c>
      <c r="I43" s="158"/>
      <c r="X43" s="28">
        <v>1500</v>
      </c>
      <c r="Y43" s="28">
        <v>850</v>
      </c>
      <c r="Z43">
        <v>850</v>
      </c>
      <c r="AA43">
        <v>850</v>
      </c>
      <c r="AC43">
        <v>850</v>
      </c>
      <c r="AD43">
        <v>850</v>
      </c>
      <c r="AE43">
        <v>850</v>
      </c>
      <c r="AF43">
        <v>850</v>
      </c>
      <c r="AG43">
        <v>850</v>
      </c>
      <c r="AH43">
        <v>850</v>
      </c>
      <c r="AI43">
        <v>850</v>
      </c>
      <c r="AJ43">
        <v>850</v>
      </c>
      <c r="AK43">
        <v>850</v>
      </c>
      <c r="AL43" s="28"/>
      <c r="AM43" s="28"/>
      <c r="AN43">
        <v>1000</v>
      </c>
      <c r="AO43">
        <v>1000</v>
      </c>
      <c r="AP43">
        <v>1000</v>
      </c>
      <c r="AZ43" s="28"/>
      <c r="BA43" s="34"/>
      <c r="BB43" s="31"/>
      <c r="BC43" s="31"/>
      <c r="BN43" s="28"/>
      <c r="BO43" s="34"/>
      <c r="CC43" s="28"/>
      <c r="CD43" s="28"/>
      <c r="CE43" s="28"/>
      <c r="CF43" s="406"/>
      <c r="CG43" s="4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47">
        <f t="shared" si="1"/>
        <v>0</v>
      </c>
      <c r="DG43" s="7"/>
      <c r="DH43" s="7"/>
      <c r="DI43" s="7"/>
      <c r="DJ43" s="7"/>
      <c r="DK43" s="7"/>
      <c r="DL43" s="7"/>
      <c r="DM43" s="7"/>
      <c r="DN43" s="7"/>
    </row>
    <row r="44" spans="1:119" x14ac:dyDescent="0.25">
      <c r="A44" s="48">
        <v>287</v>
      </c>
      <c r="B44" s="19" t="s">
        <v>1053</v>
      </c>
      <c r="C44" s="19" t="s">
        <v>1040</v>
      </c>
      <c r="D44" s="19" t="s">
        <v>1041</v>
      </c>
      <c r="E44" s="47" t="s">
        <v>125</v>
      </c>
      <c r="F44" s="47" t="s">
        <v>991</v>
      </c>
      <c r="G44" s="31"/>
      <c r="H44" s="53" t="s">
        <v>1045</v>
      </c>
      <c r="I44" s="158"/>
      <c r="X44" s="28"/>
      <c r="Y44" s="28"/>
      <c r="Z44" s="5"/>
      <c r="AA44" s="5"/>
      <c r="AB44" s="5"/>
      <c r="AC44" s="5"/>
      <c r="AD44" s="5"/>
      <c r="AE44" s="635"/>
      <c r="AF44" s="635"/>
      <c r="AG44" s="635"/>
      <c r="AH44" s="635"/>
      <c r="AI44" s="635"/>
      <c r="AL44" s="28"/>
      <c r="AM44" s="28"/>
      <c r="AN44" s="5"/>
      <c r="AO44" s="5"/>
      <c r="AP44" s="5"/>
      <c r="AQ44" s="5"/>
      <c r="AR44" s="5"/>
      <c r="AS44" s="5"/>
      <c r="AT44" s="5"/>
      <c r="AU44" s="5"/>
      <c r="AV44" s="5"/>
      <c r="AZ44" s="28"/>
      <c r="BA44" s="34"/>
      <c r="BB44" s="31"/>
      <c r="BC44" s="31"/>
      <c r="BN44" s="28"/>
      <c r="BO44" s="34"/>
      <c r="CC44" s="28"/>
      <c r="CD44" s="28"/>
      <c r="CE44" s="28"/>
      <c r="CF44" s="406"/>
      <c r="CG44" s="4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47">
        <f t="shared" si="1"/>
        <v>0</v>
      </c>
      <c r="DG44" s="7"/>
      <c r="DH44" s="7"/>
      <c r="DI44" s="7"/>
      <c r="DJ44" s="7"/>
      <c r="DK44" s="7"/>
      <c r="DL44" s="7"/>
      <c r="DM44" s="7"/>
      <c r="DN44" s="7"/>
    </row>
    <row r="45" spans="1:119" x14ac:dyDescent="0.25">
      <c r="A45" s="48">
        <v>294</v>
      </c>
      <c r="B45" s="19" t="s">
        <v>1054</v>
      </c>
      <c r="C45" s="19" t="s">
        <v>1043</v>
      </c>
      <c r="D45" s="19" t="s">
        <v>1044</v>
      </c>
      <c r="E45" s="47" t="s">
        <v>125</v>
      </c>
      <c r="F45" s="47" t="s">
        <v>991</v>
      </c>
      <c r="G45" s="31"/>
      <c r="H45" s="53" t="s">
        <v>1048</v>
      </c>
      <c r="I45" s="158"/>
      <c r="X45" s="28"/>
      <c r="Y45" s="28"/>
      <c r="Z45">
        <v>850</v>
      </c>
      <c r="AA45">
        <v>850</v>
      </c>
      <c r="AB45">
        <v>850</v>
      </c>
      <c r="AC45">
        <v>850</v>
      </c>
      <c r="AD45">
        <v>850</v>
      </c>
      <c r="AE45">
        <v>850</v>
      </c>
      <c r="AF45">
        <v>850</v>
      </c>
      <c r="AG45">
        <v>850</v>
      </c>
      <c r="AH45">
        <v>850</v>
      </c>
      <c r="AI45">
        <v>850</v>
      </c>
      <c r="AJ45">
        <v>850</v>
      </c>
      <c r="AK45">
        <v>850</v>
      </c>
      <c r="AL45" s="28"/>
      <c r="AM45" s="28"/>
      <c r="AN45">
        <v>1000</v>
      </c>
      <c r="AO45">
        <v>1000</v>
      </c>
      <c r="AP45">
        <v>1000</v>
      </c>
      <c r="AQ45">
        <v>1000</v>
      </c>
      <c r="AR45">
        <v>1000</v>
      </c>
      <c r="AS45">
        <v>1000</v>
      </c>
      <c r="AT45">
        <v>1000</v>
      </c>
      <c r="AU45">
        <v>1000</v>
      </c>
      <c r="AV45">
        <v>1000</v>
      </c>
      <c r="AW45">
        <v>1000</v>
      </c>
      <c r="AX45">
        <v>1000</v>
      </c>
      <c r="AY45">
        <v>1000</v>
      </c>
      <c r="AZ45" s="28"/>
      <c r="BA45" s="34"/>
      <c r="BB45" s="31">
        <v>1000</v>
      </c>
      <c r="BC45" s="31">
        <v>1000</v>
      </c>
      <c r="BD45" s="183">
        <v>1000</v>
      </c>
      <c r="BE45" s="183">
        <v>1000</v>
      </c>
      <c r="BF45" s="183">
        <v>1000</v>
      </c>
      <c r="BG45" s="318"/>
      <c r="BH45" s="318"/>
      <c r="BI45" s="318"/>
      <c r="BJ45" s="318"/>
      <c r="BK45" s="318"/>
      <c r="BL45" s="318"/>
      <c r="BM45" s="318"/>
      <c r="BN45" s="28"/>
      <c r="BO45" s="34"/>
      <c r="BP45" s="318"/>
      <c r="BQ45" s="318"/>
      <c r="BR45" s="318"/>
      <c r="BS45" s="318"/>
      <c r="BT45" s="318"/>
      <c r="BU45" s="318"/>
      <c r="BV45" s="318"/>
      <c r="BW45" s="318"/>
      <c r="BX45" s="318"/>
      <c r="BY45" s="318"/>
      <c r="BZ45" s="318"/>
      <c r="CB45" s="5"/>
      <c r="CC45" s="28"/>
      <c r="CD45" s="28"/>
      <c r="CE45" s="28"/>
      <c r="CF45" s="406"/>
      <c r="CG45" s="4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47">
        <f t="shared" si="1"/>
        <v>0</v>
      </c>
      <c r="DG45" s="7"/>
      <c r="DH45" s="7"/>
      <c r="DI45" s="7"/>
      <c r="DJ45" s="7"/>
      <c r="DK45" s="7"/>
      <c r="DL45" s="7"/>
      <c r="DM45" s="7"/>
      <c r="DN45" s="7"/>
      <c r="DO45" s="275" t="s">
        <v>2398</v>
      </c>
    </row>
    <row r="46" spans="1:119" x14ac:dyDescent="0.25">
      <c r="A46" s="59">
        <v>322</v>
      </c>
      <c r="B46" s="47" t="s">
        <v>1152</v>
      </c>
      <c r="C46" s="19" t="s">
        <v>1046</v>
      </c>
      <c r="D46" s="19" t="s">
        <v>1047</v>
      </c>
      <c r="E46" s="47" t="s">
        <v>125</v>
      </c>
      <c r="F46" s="47" t="s">
        <v>991</v>
      </c>
      <c r="G46" s="31"/>
      <c r="H46" s="42" t="s">
        <v>1153</v>
      </c>
      <c r="I46" s="169"/>
      <c r="X46" s="28">
        <v>1500</v>
      </c>
      <c r="Y46" s="28">
        <v>850</v>
      </c>
      <c r="Z46">
        <v>850</v>
      </c>
      <c r="AA46">
        <v>850</v>
      </c>
      <c r="AD46">
        <v>850</v>
      </c>
      <c r="AE46">
        <v>850</v>
      </c>
      <c r="AF46">
        <v>850</v>
      </c>
      <c r="AG46">
        <v>850</v>
      </c>
      <c r="AH46">
        <v>850</v>
      </c>
      <c r="AI46">
        <v>850</v>
      </c>
      <c r="AJ46">
        <v>850</v>
      </c>
      <c r="AK46">
        <v>850</v>
      </c>
      <c r="AL46" s="28"/>
      <c r="AM46" s="28"/>
      <c r="AN46">
        <v>1000</v>
      </c>
      <c r="AO46">
        <v>1000</v>
      </c>
      <c r="AQ46">
        <v>1000</v>
      </c>
      <c r="AR46">
        <v>1000</v>
      </c>
      <c r="AS46">
        <v>1000</v>
      </c>
      <c r="AT46">
        <v>1000</v>
      </c>
      <c r="AU46">
        <v>1000</v>
      </c>
      <c r="AV46">
        <v>1000</v>
      </c>
      <c r="AW46">
        <v>1000</v>
      </c>
      <c r="AX46">
        <v>1000</v>
      </c>
      <c r="AY46">
        <v>1000</v>
      </c>
      <c r="AZ46" s="28"/>
      <c r="BA46" s="34"/>
      <c r="BB46" s="31">
        <v>1000</v>
      </c>
      <c r="BC46" s="31">
        <v>1000</v>
      </c>
      <c r="BD46" s="183">
        <v>1000</v>
      </c>
      <c r="BE46" s="183">
        <v>1000</v>
      </c>
      <c r="BF46" s="183">
        <v>1000</v>
      </c>
      <c r="BG46" s="183">
        <v>1000</v>
      </c>
      <c r="BH46" s="183">
        <v>1000</v>
      </c>
      <c r="BI46" s="183">
        <v>1000</v>
      </c>
      <c r="BJ46" s="183">
        <v>1000</v>
      </c>
      <c r="BK46" s="183">
        <v>1000</v>
      </c>
      <c r="BL46" s="183">
        <v>1000</v>
      </c>
      <c r="BM46" s="183">
        <v>1000</v>
      </c>
      <c r="BN46" s="28"/>
      <c r="BO46" s="34"/>
      <c r="BP46" s="7">
        <v>1200</v>
      </c>
      <c r="BQ46" s="7">
        <v>1200</v>
      </c>
      <c r="BR46" s="318">
        <v>1000</v>
      </c>
      <c r="BS46" s="318">
        <v>1000</v>
      </c>
      <c r="BT46" s="318">
        <v>1000</v>
      </c>
      <c r="BU46" s="318">
        <v>1000</v>
      </c>
      <c r="BV46" s="318">
        <v>1000</v>
      </c>
      <c r="BW46" s="318"/>
      <c r="BX46" s="318"/>
      <c r="BY46" s="318"/>
      <c r="BZ46" s="318"/>
      <c r="CB46" s="275">
        <f>1200*(COUNTBLANK(BF46:CA46)-2)</f>
        <v>6000</v>
      </c>
      <c r="CC46" s="28"/>
      <c r="CD46" s="28"/>
      <c r="CE46" s="28"/>
      <c r="CF46" s="406">
        <v>0</v>
      </c>
      <c r="CG46" s="4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47">
        <f t="shared" si="1"/>
        <v>0</v>
      </c>
      <c r="DG46" s="7"/>
      <c r="DH46" s="7"/>
      <c r="DI46" s="7"/>
      <c r="DJ46" s="7"/>
      <c r="DK46" s="7"/>
      <c r="DL46" s="7"/>
      <c r="DM46" s="7"/>
      <c r="DN46" s="7"/>
      <c r="DO46" s="275" t="s">
        <v>2398</v>
      </c>
    </row>
    <row r="47" spans="1:119" x14ac:dyDescent="0.25">
      <c r="A47" s="48">
        <v>328</v>
      </c>
      <c r="B47" s="47" t="s">
        <v>1156</v>
      </c>
      <c r="C47" s="19" t="s">
        <v>1150</v>
      </c>
      <c r="D47" s="31" t="s">
        <v>1151</v>
      </c>
      <c r="E47" s="47" t="s">
        <v>125</v>
      </c>
      <c r="F47" s="47" t="s">
        <v>991</v>
      </c>
      <c r="G47" s="31"/>
      <c r="H47" s="42" t="s">
        <v>1155</v>
      </c>
      <c r="I47" s="169"/>
      <c r="X47" s="28">
        <v>2000</v>
      </c>
      <c r="Y47" s="28">
        <v>850</v>
      </c>
      <c r="Z47">
        <v>850</v>
      </c>
      <c r="AA47">
        <v>850</v>
      </c>
      <c r="AB47">
        <v>850</v>
      </c>
      <c r="AC47">
        <v>0</v>
      </c>
      <c r="AD47">
        <v>850</v>
      </c>
      <c r="AE47">
        <v>850</v>
      </c>
      <c r="AF47">
        <v>850</v>
      </c>
      <c r="AG47">
        <v>850</v>
      </c>
      <c r="AH47">
        <v>850</v>
      </c>
      <c r="AI47">
        <v>850</v>
      </c>
      <c r="AJ47">
        <v>850</v>
      </c>
      <c r="AK47">
        <v>850</v>
      </c>
      <c r="AL47" s="28"/>
      <c r="AM47" s="28"/>
      <c r="AN47">
        <v>1000</v>
      </c>
      <c r="AO47">
        <v>1000</v>
      </c>
      <c r="AP47">
        <v>1000</v>
      </c>
      <c r="AQ47">
        <v>1000</v>
      </c>
      <c r="AR47">
        <v>1000</v>
      </c>
      <c r="AS47">
        <v>1000</v>
      </c>
      <c r="AT47">
        <v>1000</v>
      </c>
      <c r="AZ47" s="28"/>
      <c r="BA47" s="34"/>
      <c r="BB47" s="31"/>
      <c r="BC47" s="31"/>
      <c r="BN47" s="28"/>
      <c r="BO47" s="34"/>
      <c r="CB47" s="5"/>
      <c r="CC47" s="28"/>
      <c r="CD47" s="28"/>
      <c r="CE47" s="28"/>
      <c r="CF47" s="406"/>
      <c r="CG47" s="4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47">
        <f t="shared" si="1"/>
        <v>0</v>
      </c>
      <c r="DG47" s="7"/>
      <c r="DH47" s="7"/>
      <c r="DI47" s="7"/>
      <c r="DJ47" s="7"/>
      <c r="DK47" s="7"/>
      <c r="DL47" s="7"/>
      <c r="DM47" s="7"/>
      <c r="DN47" s="7"/>
      <c r="DO47" s="275" t="s">
        <v>2398</v>
      </c>
    </row>
    <row r="48" spans="1:119" x14ac:dyDescent="0.25">
      <c r="A48" s="59">
        <v>413</v>
      </c>
      <c r="B48" s="19" t="s">
        <v>1496</v>
      </c>
      <c r="C48" s="19" t="s">
        <v>580</v>
      </c>
      <c r="D48" s="19" t="s">
        <v>1154</v>
      </c>
      <c r="E48" s="276" t="s">
        <v>110</v>
      </c>
      <c r="F48" s="184" t="s">
        <v>1350</v>
      </c>
      <c r="G48" s="5"/>
      <c r="H48" s="235" t="s">
        <v>1497</v>
      </c>
      <c r="I48" s="235"/>
      <c r="AL48" s="28">
        <v>2000</v>
      </c>
      <c r="AM48" s="28">
        <v>1000</v>
      </c>
      <c r="AN48">
        <v>1000</v>
      </c>
      <c r="AO48">
        <v>1000</v>
      </c>
      <c r="AP48">
        <v>1000</v>
      </c>
      <c r="AQ48">
        <v>1000</v>
      </c>
      <c r="AR48">
        <v>1000</v>
      </c>
      <c r="AS48">
        <v>1000</v>
      </c>
      <c r="AT48">
        <v>1000</v>
      </c>
      <c r="AU48">
        <v>1000</v>
      </c>
      <c r="AV48">
        <v>1000</v>
      </c>
      <c r="AW48">
        <v>1000</v>
      </c>
      <c r="AX48">
        <v>1000</v>
      </c>
      <c r="AZ48" s="28"/>
      <c r="BA48" s="34"/>
      <c r="BB48" s="19"/>
      <c r="BC48" s="19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28"/>
      <c r="BO48" s="34"/>
      <c r="CB48" s="5"/>
      <c r="CC48" s="28"/>
      <c r="CD48" s="28"/>
      <c r="CE48" s="28"/>
      <c r="CF48" s="406">
        <v>0</v>
      </c>
      <c r="CG48" s="4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47">
        <f t="shared" si="1"/>
        <v>0</v>
      </c>
      <c r="DG48" s="7"/>
      <c r="DH48" s="7"/>
      <c r="DI48" s="7"/>
      <c r="DJ48" s="7"/>
      <c r="DK48" s="7"/>
      <c r="DL48" s="7"/>
      <c r="DM48" s="7"/>
      <c r="DN48" s="7"/>
      <c r="DO48" s="275" t="s">
        <v>2398</v>
      </c>
    </row>
    <row r="49" spans="1:121" x14ac:dyDescent="0.25">
      <c r="A49" s="48">
        <v>205</v>
      </c>
      <c r="B49" s="19" t="s">
        <v>477</v>
      </c>
      <c r="C49" s="19" t="s">
        <v>1494</v>
      </c>
      <c r="D49" s="19" t="s">
        <v>1495</v>
      </c>
      <c r="E49" s="31" t="s">
        <v>1</v>
      </c>
      <c r="F49" s="31" t="s">
        <v>459</v>
      </c>
      <c r="G49" s="28"/>
      <c r="H49" s="42" t="s">
        <v>680</v>
      </c>
      <c r="I49" s="42"/>
      <c r="J49" s="28">
        <v>1000</v>
      </c>
      <c r="K49" s="28">
        <v>800</v>
      </c>
      <c r="L49" s="7">
        <v>800</v>
      </c>
      <c r="M49" s="7">
        <v>800</v>
      </c>
      <c r="N49">
        <v>800</v>
      </c>
      <c r="P49">
        <v>800</v>
      </c>
      <c r="Q49">
        <v>800</v>
      </c>
      <c r="R49">
        <v>800</v>
      </c>
      <c r="S49">
        <v>800</v>
      </c>
      <c r="T49">
        <v>800</v>
      </c>
      <c r="U49">
        <v>800</v>
      </c>
      <c r="V49" s="7">
        <v>800</v>
      </c>
      <c r="W49" s="7">
        <v>800</v>
      </c>
      <c r="X49" s="28"/>
      <c r="Y49" s="28"/>
      <c r="Z49" s="7">
        <v>850</v>
      </c>
      <c r="AA49" s="7">
        <v>850</v>
      </c>
      <c r="AD49">
        <v>850</v>
      </c>
      <c r="AE49">
        <v>850</v>
      </c>
      <c r="AF49">
        <v>850</v>
      </c>
      <c r="AG49">
        <v>850</v>
      </c>
      <c r="AH49">
        <v>850</v>
      </c>
      <c r="AI49">
        <v>850</v>
      </c>
      <c r="AJ49">
        <v>850</v>
      </c>
      <c r="AK49">
        <v>850</v>
      </c>
      <c r="AL49" s="28"/>
      <c r="AM49" s="28"/>
      <c r="AN49">
        <v>1000</v>
      </c>
      <c r="AO49" s="7">
        <v>1000</v>
      </c>
      <c r="AQ49">
        <v>1000</v>
      </c>
      <c r="AR49">
        <v>1000</v>
      </c>
      <c r="AS49">
        <v>1000</v>
      </c>
      <c r="AT49">
        <v>1000</v>
      </c>
      <c r="AU49">
        <v>1000</v>
      </c>
      <c r="AV49">
        <v>1000</v>
      </c>
      <c r="AW49">
        <v>1000</v>
      </c>
      <c r="AX49">
        <v>1000</v>
      </c>
      <c r="AY49">
        <v>1000</v>
      </c>
      <c r="AZ49" s="28"/>
      <c r="BA49" s="34"/>
      <c r="BB49" s="31">
        <v>1000</v>
      </c>
      <c r="BC49" s="31">
        <v>1000</v>
      </c>
      <c r="BD49" s="183">
        <v>1000</v>
      </c>
      <c r="BE49" s="183">
        <v>1000</v>
      </c>
      <c r="BF49" s="183">
        <v>1000</v>
      </c>
      <c r="BG49" s="183">
        <v>1000</v>
      </c>
      <c r="BH49" s="183">
        <v>1000</v>
      </c>
      <c r="BI49" s="318"/>
      <c r="BJ49" s="318"/>
      <c r="BK49" s="318"/>
      <c r="BL49" s="318"/>
      <c r="BM49" s="318"/>
      <c r="BN49" s="28"/>
      <c r="BO49" s="34"/>
      <c r="CB49" s="275">
        <f>1000*(COUNTBLANK(BF49:CA49)-2)</f>
        <v>17000</v>
      </c>
      <c r="CC49" s="28"/>
      <c r="CD49" s="28"/>
      <c r="CE49" s="28"/>
      <c r="CF49" s="406"/>
      <c r="CG49" s="47"/>
      <c r="CH49" s="7" t="s">
        <v>4273</v>
      </c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47">
        <f t="shared" si="1"/>
        <v>0</v>
      </c>
      <c r="DG49" s="7"/>
      <c r="DH49" s="7"/>
      <c r="DI49" s="7"/>
      <c r="DJ49" s="7"/>
      <c r="DK49" s="7"/>
      <c r="DL49" s="7"/>
      <c r="DM49" s="7"/>
      <c r="DN49" s="7"/>
    </row>
    <row r="50" spans="1:121" x14ac:dyDescent="0.25">
      <c r="A50" s="48">
        <v>207</v>
      </c>
      <c r="B50" s="19" t="s">
        <v>479</v>
      </c>
      <c r="C50" s="19" t="s">
        <v>478</v>
      </c>
      <c r="D50" s="19" t="s">
        <v>185</v>
      </c>
      <c r="E50" s="31" t="s">
        <v>1</v>
      </c>
      <c r="F50" s="31" t="s">
        <v>459</v>
      </c>
      <c r="G50" s="28"/>
      <c r="H50" s="42" t="s">
        <v>681</v>
      </c>
      <c r="I50" s="42"/>
      <c r="J50" s="28">
        <v>1000</v>
      </c>
      <c r="K50" s="28">
        <v>800</v>
      </c>
      <c r="L50" s="7">
        <v>800</v>
      </c>
      <c r="M50" s="7">
        <v>800</v>
      </c>
      <c r="N50" s="7">
        <v>800</v>
      </c>
      <c r="O50" s="7">
        <v>800</v>
      </c>
      <c r="P50" s="7">
        <v>800</v>
      </c>
      <c r="Q50" s="7">
        <v>800</v>
      </c>
      <c r="R50" s="7">
        <v>800</v>
      </c>
      <c r="S50" s="7">
        <v>800</v>
      </c>
      <c r="T50" s="7">
        <v>800</v>
      </c>
      <c r="U50" s="7">
        <v>800</v>
      </c>
      <c r="V50" s="7">
        <v>800</v>
      </c>
      <c r="W50" s="7">
        <v>800</v>
      </c>
      <c r="X50" s="28"/>
      <c r="Y50" s="28"/>
      <c r="Z50" s="7">
        <v>850</v>
      </c>
      <c r="AA50" s="7">
        <v>850</v>
      </c>
      <c r="AB50" s="7">
        <v>850</v>
      </c>
      <c r="AC50" s="7">
        <v>850</v>
      </c>
      <c r="AL50" s="28"/>
      <c r="AM50" s="28"/>
      <c r="AZ50" s="28"/>
      <c r="BA50" s="34"/>
      <c r="BB50" s="31"/>
      <c r="BC50" s="31"/>
      <c r="BN50" s="28"/>
      <c r="BO50" s="34"/>
      <c r="CB50" s="275">
        <f>1000*(COUNTBLANK(BF50:CA50)-2)</f>
        <v>20000</v>
      </c>
      <c r="CC50" s="28"/>
      <c r="CD50" s="28"/>
      <c r="CE50" s="28"/>
      <c r="CF50" s="406"/>
      <c r="CG50" s="4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47">
        <f t="shared" si="1"/>
        <v>0</v>
      </c>
      <c r="DG50" s="7"/>
      <c r="DH50" s="7"/>
      <c r="DI50" s="7"/>
      <c r="DJ50" s="7"/>
      <c r="DK50" s="7"/>
      <c r="DL50" s="7"/>
      <c r="DM50" s="7"/>
      <c r="DN50" s="7"/>
    </row>
    <row r="51" spans="1:121" x14ac:dyDescent="0.25">
      <c r="A51" s="48">
        <v>213</v>
      </c>
      <c r="B51" s="19" t="s">
        <v>482</v>
      </c>
      <c r="C51" s="19" t="s">
        <v>480</v>
      </c>
      <c r="D51" s="19" t="s">
        <v>481</v>
      </c>
      <c r="E51" s="31" t="s">
        <v>1</v>
      </c>
      <c r="F51" s="31" t="s">
        <v>459</v>
      </c>
      <c r="G51" s="28"/>
      <c r="H51" s="42" t="s">
        <v>682</v>
      </c>
      <c r="I51" s="42"/>
      <c r="J51" s="28">
        <v>2000</v>
      </c>
      <c r="K51" s="28">
        <v>800</v>
      </c>
      <c r="L51" s="7">
        <v>800</v>
      </c>
      <c r="M51" s="7">
        <v>800</v>
      </c>
      <c r="N51" s="7">
        <v>800</v>
      </c>
      <c r="O51" s="7">
        <v>800</v>
      </c>
      <c r="P51" s="7">
        <v>800</v>
      </c>
      <c r="Q51" s="7">
        <v>800</v>
      </c>
      <c r="R51" s="7">
        <v>800</v>
      </c>
      <c r="S51" s="7">
        <v>800</v>
      </c>
      <c r="T51" s="5"/>
      <c r="U51" s="5"/>
      <c r="X51" s="28"/>
      <c r="Y51" s="28" t="s">
        <v>1319</v>
      </c>
      <c r="Z51" s="5"/>
      <c r="AA51" s="5"/>
      <c r="AB51" s="5"/>
      <c r="AC51" s="5"/>
      <c r="AD51" s="5"/>
      <c r="AE51" s="635"/>
      <c r="AF51" s="635"/>
      <c r="AG51" s="635"/>
      <c r="AH51" s="635"/>
      <c r="AI51" s="635"/>
      <c r="AL51" s="28"/>
      <c r="AM51" s="28"/>
      <c r="AN51" s="5"/>
      <c r="AO51" s="5"/>
      <c r="AP51" s="5"/>
      <c r="AQ51" s="5"/>
      <c r="AR51" s="5"/>
      <c r="AS51" s="5"/>
      <c r="AT51" s="5"/>
      <c r="AU51" s="5"/>
      <c r="AV51" s="5"/>
      <c r="AZ51" s="28"/>
      <c r="BA51" s="34"/>
      <c r="BB51" s="31"/>
      <c r="BC51" s="31"/>
      <c r="BN51" s="28"/>
      <c r="BO51" s="34"/>
      <c r="CB51" s="275">
        <f>1000*(COUNTBLANK(BF51:CA51)-2)</f>
        <v>20000</v>
      </c>
      <c r="CC51" s="28"/>
      <c r="CD51" s="28"/>
      <c r="CE51" s="28"/>
      <c r="CF51" s="406"/>
      <c r="CG51" s="4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47">
        <f t="shared" si="1"/>
        <v>0</v>
      </c>
      <c r="DG51" s="7"/>
      <c r="DH51" s="7"/>
      <c r="DI51" s="7"/>
      <c r="DJ51" s="7"/>
      <c r="DK51" s="7"/>
      <c r="DL51" s="7"/>
      <c r="DM51" s="7"/>
      <c r="DN51" s="7"/>
    </row>
    <row r="52" spans="1:121" x14ac:dyDescent="0.25">
      <c r="A52" s="48">
        <v>232</v>
      </c>
      <c r="B52" s="19" t="s">
        <v>497</v>
      </c>
      <c r="C52" s="19" t="s">
        <v>483</v>
      </c>
      <c r="D52" s="19" t="s">
        <v>484</v>
      </c>
      <c r="E52" s="31" t="s">
        <v>1</v>
      </c>
      <c r="F52" s="31" t="s">
        <v>459</v>
      </c>
      <c r="G52" s="28"/>
      <c r="H52" s="42" t="s">
        <v>688</v>
      </c>
      <c r="I52" s="42"/>
      <c r="J52" s="28">
        <v>1000</v>
      </c>
      <c r="K52" s="28"/>
      <c r="L52" s="7">
        <v>500</v>
      </c>
      <c r="M52">
        <v>500</v>
      </c>
      <c r="N52">
        <v>500</v>
      </c>
      <c r="O52">
        <v>500</v>
      </c>
      <c r="P52">
        <v>500</v>
      </c>
      <c r="Q52">
        <v>500</v>
      </c>
      <c r="R52">
        <v>500</v>
      </c>
      <c r="S52">
        <v>500</v>
      </c>
      <c r="T52">
        <v>500</v>
      </c>
      <c r="U52">
        <v>500</v>
      </c>
      <c r="V52">
        <v>500</v>
      </c>
      <c r="W52">
        <v>500</v>
      </c>
      <c r="X52" s="28"/>
      <c r="Y52" s="28"/>
      <c r="Z52">
        <v>550</v>
      </c>
      <c r="AA52">
        <v>550</v>
      </c>
      <c r="AD52">
        <v>550</v>
      </c>
      <c r="AE52">
        <v>550</v>
      </c>
      <c r="AF52">
        <v>550</v>
      </c>
      <c r="AG52">
        <v>550</v>
      </c>
      <c r="AH52">
        <v>550</v>
      </c>
      <c r="AL52" s="28"/>
      <c r="AM52" s="28"/>
      <c r="AN52" s="5"/>
      <c r="AO52" s="5"/>
      <c r="AP52" s="5"/>
      <c r="AQ52" s="5"/>
      <c r="AR52" s="5"/>
      <c r="AS52" s="5"/>
      <c r="AT52" s="5"/>
      <c r="AU52" s="5"/>
      <c r="AV52" s="5"/>
      <c r="AW52" s="5"/>
      <c r="AZ52" s="28"/>
      <c r="BA52" s="34"/>
      <c r="BB52" s="31"/>
      <c r="BC52" s="31"/>
      <c r="BN52" s="28"/>
      <c r="BO52" s="34"/>
      <c r="CC52" s="28"/>
      <c r="CD52" s="28"/>
      <c r="CE52" s="28"/>
      <c r="CF52" s="406"/>
      <c r="CG52" s="4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47">
        <f t="shared" si="1"/>
        <v>0</v>
      </c>
      <c r="DG52" s="7"/>
      <c r="DH52" s="7"/>
      <c r="DI52" s="7"/>
      <c r="DJ52" s="7"/>
      <c r="DK52" s="7"/>
      <c r="DL52" s="7"/>
      <c r="DM52" s="7"/>
      <c r="DN52" s="7"/>
    </row>
    <row r="53" spans="1:121" x14ac:dyDescent="0.25">
      <c r="A53" s="48">
        <v>233</v>
      </c>
      <c r="B53" s="19" t="s">
        <v>499</v>
      </c>
      <c r="C53" s="19" t="s">
        <v>661</v>
      </c>
      <c r="D53" s="19" t="s">
        <v>498</v>
      </c>
      <c r="E53" s="31" t="s">
        <v>1</v>
      </c>
      <c r="F53" s="31" t="s">
        <v>459</v>
      </c>
      <c r="G53" s="28"/>
      <c r="H53" s="42" t="s">
        <v>689</v>
      </c>
      <c r="I53" s="42"/>
      <c r="J53" s="28"/>
      <c r="K53" s="28">
        <v>800</v>
      </c>
      <c r="L53" s="7">
        <v>800</v>
      </c>
      <c r="M53">
        <v>800</v>
      </c>
      <c r="N53">
        <v>0</v>
      </c>
      <c r="O53">
        <v>0</v>
      </c>
      <c r="P53">
        <v>800</v>
      </c>
      <c r="Q53">
        <v>800</v>
      </c>
      <c r="R53">
        <v>800</v>
      </c>
      <c r="S53">
        <v>800</v>
      </c>
      <c r="T53">
        <v>800</v>
      </c>
      <c r="U53">
        <v>800</v>
      </c>
      <c r="V53">
        <v>800</v>
      </c>
      <c r="W53">
        <v>800</v>
      </c>
      <c r="X53" s="28"/>
      <c r="Y53" s="28"/>
      <c r="Z53">
        <v>800</v>
      </c>
      <c r="AA53">
        <v>800</v>
      </c>
      <c r="AB53">
        <v>800</v>
      </c>
      <c r="AC53">
        <v>0</v>
      </c>
      <c r="AD53">
        <v>800</v>
      </c>
      <c r="AE53">
        <v>800</v>
      </c>
      <c r="AF53">
        <v>800</v>
      </c>
      <c r="AG53">
        <v>800</v>
      </c>
      <c r="AH53">
        <v>800</v>
      </c>
      <c r="AI53">
        <v>800</v>
      </c>
      <c r="AJ53">
        <v>800</v>
      </c>
      <c r="AK53">
        <v>800</v>
      </c>
      <c r="AL53" s="28"/>
      <c r="AM53" s="28"/>
      <c r="AN53">
        <v>800</v>
      </c>
      <c r="AO53">
        <v>800</v>
      </c>
      <c r="AP53">
        <v>800</v>
      </c>
      <c r="AQ53">
        <v>800</v>
      </c>
      <c r="AR53">
        <v>800</v>
      </c>
      <c r="AS53">
        <v>800</v>
      </c>
      <c r="AT53">
        <v>800</v>
      </c>
      <c r="AU53">
        <v>800</v>
      </c>
      <c r="AV53">
        <v>800</v>
      </c>
      <c r="AW53">
        <v>800</v>
      </c>
      <c r="AX53">
        <v>800</v>
      </c>
      <c r="AY53">
        <v>800</v>
      </c>
      <c r="AZ53" s="28"/>
      <c r="BA53" s="34"/>
      <c r="BB53" s="31">
        <v>800</v>
      </c>
      <c r="BC53" s="31">
        <v>800</v>
      </c>
      <c r="BD53" s="183">
        <v>800</v>
      </c>
      <c r="BE53" s="183">
        <v>800</v>
      </c>
      <c r="BF53" s="183">
        <v>800</v>
      </c>
      <c r="BG53" s="183">
        <v>800</v>
      </c>
      <c r="BH53" s="183">
        <v>800</v>
      </c>
      <c r="BI53" s="183">
        <v>800</v>
      </c>
      <c r="BJ53" s="318"/>
      <c r="BK53" s="318"/>
      <c r="BL53" s="318"/>
      <c r="BM53" s="318"/>
      <c r="BN53" s="28"/>
      <c r="BO53" s="34"/>
      <c r="CC53" s="28"/>
      <c r="CD53" s="28"/>
      <c r="CE53" s="28"/>
      <c r="CF53" s="406"/>
      <c r="CG53" s="4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47">
        <f t="shared" si="1"/>
        <v>0</v>
      </c>
      <c r="DG53" s="7"/>
      <c r="DH53" s="7"/>
      <c r="DI53" s="7"/>
      <c r="DJ53" s="7"/>
      <c r="DK53" s="7"/>
      <c r="DL53" s="7"/>
      <c r="DM53" s="7"/>
      <c r="DN53" s="7"/>
    </row>
    <row r="54" spans="1:121" x14ac:dyDescent="0.25">
      <c r="A54" s="37">
        <v>196</v>
      </c>
      <c r="B54" s="31" t="s">
        <v>469</v>
      </c>
      <c r="C54" s="19" t="s">
        <v>500</v>
      </c>
      <c r="D54" s="19" t="s">
        <v>233</v>
      </c>
      <c r="E54" s="31" t="s">
        <v>1</v>
      </c>
      <c r="F54" s="31" t="s">
        <v>459</v>
      </c>
      <c r="G54" s="28"/>
      <c r="H54" s="42" t="s">
        <v>677</v>
      </c>
      <c r="I54" s="42"/>
      <c r="J54" s="28">
        <v>1000</v>
      </c>
      <c r="K54" s="28">
        <v>800</v>
      </c>
      <c r="L54" s="7">
        <v>800</v>
      </c>
      <c r="M54" s="7">
        <v>800</v>
      </c>
      <c r="N54">
        <v>800</v>
      </c>
      <c r="O54">
        <v>800</v>
      </c>
      <c r="P54">
        <v>800</v>
      </c>
      <c r="Q54">
        <v>800</v>
      </c>
      <c r="R54">
        <v>800</v>
      </c>
      <c r="S54">
        <v>800</v>
      </c>
      <c r="T54">
        <v>800</v>
      </c>
      <c r="U54">
        <v>800</v>
      </c>
      <c r="V54">
        <v>800</v>
      </c>
      <c r="W54" s="7">
        <v>800</v>
      </c>
      <c r="X54" s="28"/>
      <c r="Y54" s="28">
        <v>850</v>
      </c>
      <c r="Z54">
        <v>850</v>
      </c>
      <c r="AA54">
        <v>850</v>
      </c>
      <c r="AD54">
        <v>850</v>
      </c>
      <c r="AE54">
        <v>850</v>
      </c>
      <c r="AF54">
        <v>850</v>
      </c>
      <c r="AG54">
        <v>850</v>
      </c>
      <c r="AH54">
        <v>850</v>
      </c>
      <c r="AI54">
        <v>850</v>
      </c>
      <c r="AJ54">
        <v>850</v>
      </c>
      <c r="AK54">
        <v>850</v>
      </c>
      <c r="AL54" s="28"/>
      <c r="AM54" s="28"/>
      <c r="AN54" s="7">
        <v>1000</v>
      </c>
      <c r="AO54" s="7">
        <v>1000</v>
      </c>
      <c r="AP54" s="7">
        <v>1000</v>
      </c>
      <c r="AQ54" s="7">
        <v>1000</v>
      </c>
      <c r="AR54" s="7">
        <v>1000</v>
      </c>
      <c r="AS54" s="7">
        <v>1000</v>
      </c>
      <c r="AT54" s="7">
        <v>1000</v>
      </c>
      <c r="AU54" s="7">
        <v>1000</v>
      </c>
      <c r="AX54" s="7">
        <v>1000</v>
      </c>
      <c r="AY54" s="7">
        <v>1000</v>
      </c>
      <c r="AZ54" s="28"/>
      <c r="BA54" s="34"/>
      <c r="BB54" s="31">
        <v>1000</v>
      </c>
      <c r="BC54" s="31">
        <v>1000</v>
      </c>
      <c r="BD54" s="183">
        <v>1000</v>
      </c>
      <c r="BE54" s="183">
        <v>1000</v>
      </c>
      <c r="BF54" s="318">
        <v>1000</v>
      </c>
      <c r="BG54" s="318">
        <v>1000</v>
      </c>
      <c r="BH54" s="318">
        <v>1000</v>
      </c>
      <c r="BI54" s="318" t="s">
        <v>3354</v>
      </c>
      <c r="BJ54" s="318" t="s">
        <v>3354</v>
      </c>
      <c r="BK54" s="318" t="s">
        <v>3759</v>
      </c>
      <c r="BL54" s="318" t="s">
        <v>3759</v>
      </c>
      <c r="BM54" s="318" t="s">
        <v>3915</v>
      </c>
      <c r="BN54" s="28"/>
      <c r="BO54" s="34"/>
      <c r="BP54" s="320"/>
      <c r="CB54" s="5"/>
      <c r="CC54" s="28"/>
      <c r="CD54" s="28"/>
      <c r="CE54" s="28"/>
      <c r="CF54" s="406">
        <v>1200</v>
      </c>
      <c r="CG54" s="19">
        <v>0</v>
      </c>
      <c r="CH54" s="184">
        <v>0</v>
      </c>
      <c r="CI54" s="184">
        <v>0</v>
      </c>
      <c r="CJ54" s="184">
        <v>0</v>
      </c>
      <c r="CK54" s="184">
        <v>0</v>
      </c>
      <c r="CL54" s="184">
        <v>0</v>
      </c>
      <c r="CM54" s="184">
        <v>0</v>
      </c>
      <c r="CN54" s="184">
        <v>0</v>
      </c>
      <c r="CO54" s="184">
        <v>0</v>
      </c>
      <c r="CP54" s="184"/>
      <c r="CQ54" s="184"/>
      <c r="CR54" s="184"/>
      <c r="CS54" s="184"/>
      <c r="CT54" s="184"/>
      <c r="CU54" s="184"/>
      <c r="CV54" s="184"/>
      <c r="CW54" s="184"/>
      <c r="CX54" s="184"/>
      <c r="CY54" s="184"/>
      <c r="CZ54" s="184"/>
      <c r="DA54" s="184"/>
      <c r="DB54" s="184"/>
      <c r="DC54" s="184"/>
      <c r="DD54" s="184"/>
      <c r="DE54" s="7"/>
      <c r="DF54" s="19">
        <v>0</v>
      </c>
      <c r="DG54" s="184"/>
      <c r="DH54" s="184"/>
      <c r="DI54" s="184"/>
      <c r="DJ54" s="184"/>
      <c r="DK54" s="184"/>
      <c r="DL54" s="184"/>
      <c r="DM54" s="184"/>
      <c r="DN54" s="184"/>
      <c r="DO54" t="s">
        <v>2398</v>
      </c>
    </row>
    <row r="55" spans="1:121" x14ac:dyDescent="0.25">
      <c r="A55" s="37">
        <v>197</v>
      </c>
      <c r="B55" s="31" t="s">
        <v>472</v>
      </c>
      <c r="C55" s="19" t="s">
        <v>470</v>
      </c>
      <c r="D55" s="19" t="s">
        <v>471</v>
      </c>
      <c r="E55" s="31" t="s">
        <v>1</v>
      </c>
      <c r="F55" s="31" t="s">
        <v>459</v>
      </c>
      <c r="G55" s="28"/>
      <c r="H55" s="42" t="s">
        <v>678</v>
      </c>
      <c r="I55" s="42"/>
      <c r="J55" s="28">
        <v>1000</v>
      </c>
      <c r="K55" s="28">
        <v>800</v>
      </c>
      <c r="L55" s="7">
        <v>800</v>
      </c>
      <c r="M55" s="7">
        <v>800</v>
      </c>
      <c r="N55">
        <v>800</v>
      </c>
      <c r="O55">
        <v>800</v>
      </c>
      <c r="P55">
        <v>800</v>
      </c>
      <c r="Q55">
        <v>800</v>
      </c>
      <c r="R55">
        <v>800</v>
      </c>
      <c r="S55">
        <v>800</v>
      </c>
      <c r="T55">
        <v>800</v>
      </c>
      <c r="U55">
        <v>800</v>
      </c>
      <c r="V55">
        <v>800</v>
      </c>
      <c r="W55">
        <v>800</v>
      </c>
      <c r="X55" s="28"/>
      <c r="Y55" s="28">
        <v>850</v>
      </c>
      <c r="Z55">
        <v>850</v>
      </c>
      <c r="AA55">
        <v>850</v>
      </c>
      <c r="AD55">
        <v>850</v>
      </c>
      <c r="AE55">
        <v>850</v>
      </c>
      <c r="AF55">
        <v>850</v>
      </c>
      <c r="AG55">
        <v>850</v>
      </c>
      <c r="AH55">
        <v>850</v>
      </c>
      <c r="AI55">
        <v>850</v>
      </c>
      <c r="AJ55">
        <v>850</v>
      </c>
      <c r="AK55">
        <v>850</v>
      </c>
      <c r="AL55" s="28"/>
      <c r="AM55" s="28"/>
      <c r="AN55" s="7">
        <v>1000</v>
      </c>
      <c r="AO55" s="7">
        <v>1000</v>
      </c>
      <c r="AP55" s="7">
        <v>1000</v>
      </c>
      <c r="AQ55" s="7">
        <v>1000</v>
      </c>
      <c r="AR55" s="7">
        <v>1000</v>
      </c>
      <c r="AS55" s="7">
        <v>1000</v>
      </c>
      <c r="AT55" s="7">
        <v>1000</v>
      </c>
      <c r="AU55" s="7">
        <v>1000</v>
      </c>
      <c r="AX55" s="7">
        <v>1000</v>
      </c>
      <c r="AY55" s="7">
        <v>1000</v>
      </c>
      <c r="AZ55" s="28"/>
      <c r="BA55" s="34"/>
      <c r="BB55" s="31">
        <v>1000</v>
      </c>
      <c r="BC55" s="31">
        <v>1000</v>
      </c>
      <c r="BD55" s="183">
        <v>1000</v>
      </c>
      <c r="BE55" s="183">
        <v>1000</v>
      </c>
      <c r="BF55" s="318">
        <v>1000</v>
      </c>
      <c r="BG55" s="318">
        <v>1000</v>
      </c>
      <c r="BH55" s="318">
        <v>1000</v>
      </c>
      <c r="BI55" s="318" t="s">
        <v>3354</v>
      </c>
      <c r="BJ55" s="318" t="s">
        <v>3354</v>
      </c>
      <c r="BK55" s="318" t="s">
        <v>3759</v>
      </c>
      <c r="BL55" s="318" t="s">
        <v>3759</v>
      </c>
      <c r="BM55" s="318" t="s">
        <v>3915</v>
      </c>
      <c r="BN55" s="28"/>
      <c r="BO55" s="34"/>
      <c r="BP55" s="320" t="s">
        <v>4068</v>
      </c>
      <c r="CB55" s="5"/>
      <c r="CC55" s="28"/>
      <c r="CD55" s="28"/>
      <c r="CE55" s="28"/>
      <c r="CF55" s="406">
        <v>1200</v>
      </c>
      <c r="CG55" s="19">
        <v>0</v>
      </c>
      <c r="CH55" s="184">
        <v>0</v>
      </c>
      <c r="CI55" s="184">
        <v>0</v>
      </c>
      <c r="CJ55" s="184">
        <v>0</v>
      </c>
      <c r="CK55" s="184">
        <v>0</v>
      </c>
      <c r="CL55" s="184">
        <v>0</v>
      </c>
      <c r="CM55" s="184">
        <v>0</v>
      </c>
      <c r="CN55" s="184">
        <v>0</v>
      </c>
      <c r="CO55" s="184">
        <v>0</v>
      </c>
      <c r="CP55" s="184"/>
      <c r="CQ55" s="184"/>
      <c r="CR55" s="184"/>
      <c r="CS55" s="184"/>
      <c r="CT55" s="184"/>
      <c r="CU55" s="184"/>
      <c r="CV55" s="184"/>
      <c r="CW55" s="184"/>
      <c r="CX55" s="184"/>
      <c r="CY55" s="184"/>
      <c r="CZ55" s="184"/>
      <c r="DA55" s="184"/>
      <c r="DB55" s="184"/>
      <c r="DC55" s="184"/>
      <c r="DD55" s="184"/>
      <c r="DE55" s="7"/>
      <c r="DF55" s="19">
        <v>0</v>
      </c>
      <c r="DG55" s="184"/>
      <c r="DH55" s="184"/>
      <c r="DI55" s="184"/>
      <c r="DJ55" s="184"/>
      <c r="DK55" s="184"/>
      <c r="DL55" s="184"/>
      <c r="DM55" s="184"/>
      <c r="DN55" s="184"/>
      <c r="DO55" s="275" t="s">
        <v>2398</v>
      </c>
    </row>
    <row r="56" spans="1:121" x14ac:dyDescent="0.25">
      <c r="A56" s="222">
        <v>345</v>
      </c>
      <c r="B56" s="223" t="s">
        <v>1228</v>
      </c>
      <c r="C56" s="19" t="s">
        <v>473</v>
      </c>
      <c r="D56" s="19" t="s">
        <v>471</v>
      </c>
      <c r="E56" s="223" t="s">
        <v>125</v>
      </c>
      <c r="F56" s="223" t="s">
        <v>991</v>
      </c>
      <c r="G56" s="223"/>
      <c r="H56" s="224" t="s">
        <v>1237</v>
      </c>
      <c r="I56" s="306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223"/>
      <c r="Y56" s="223"/>
      <c r="Z56" s="174">
        <v>200</v>
      </c>
      <c r="AA56" s="174">
        <v>200</v>
      </c>
      <c r="AB56" s="174"/>
      <c r="AC56" s="174"/>
      <c r="AD56" s="174">
        <v>200</v>
      </c>
      <c r="AE56" s="174">
        <v>200</v>
      </c>
      <c r="AF56" s="174">
        <v>200</v>
      </c>
      <c r="AG56" s="174">
        <v>200</v>
      </c>
      <c r="AH56" s="174">
        <v>200</v>
      </c>
      <c r="AI56" s="174">
        <v>200</v>
      </c>
      <c r="AJ56" s="174">
        <v>200</v>
      </c>
      <c r="AK56" s="174">
        <v>200</v>
      </c>
      <c r="AL56" s="223"/>
      <c r="AM56" s="223"/>
      <c r="AN56" s="174">
        <v>200</v>
      </c>
      <c r="AZ56" s="28"/>
      <c r="BA56" s="34"/>
      <c r="BB56" s="31"/>
      <c r="BC56" s="31"/>
      <c r="BN56" s="28"/>
      <c r="BO56" s="34"/>
      <c r="BP56" s="320" t="s">
        <v>4068</v>
      </c>
      <c r="CB56" s="5"/>
      <c r="CC56" s="28"/>
      <c r="CD56" s="28"/>
      <c r="CE56" s="28"/>
      <c r="CF56" s="406">
        <v>0</v>
      </c>
      <c r="CG56" s="47"/>
      <c r="CH56" s="7"/>
      <c r="CI56" s="7"/>
      <c r="CJ56" s="7"/>
      <c r="CK56" s="7"/>
      <c r="CL56" s="7"/>
      <c r="CM56" s="7"/>
      <c r="CN56" s="7"/>
      <c r="CO56" s="184">
        <v>0</v>
      </c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47">
        <f>+CF56*(COUNTBLANK(CG56:DE56)-1)</f>
        <v>0</v>
      </c>
      <c r="DG56" s="7"/>
      <c r="DH56" s="7"/>
      <c r="DI56" s="7"/>
      <c r="DJ56" s="7"/>
      <c r="DK56" s="7"/>
      <c r="DL56" s="7"/>
      <c r="DM56" s="7"/>
      <c r="DN56" s="7"/>
    </row>
    <row r="57" spans="1:121" s="275" customFormat="1" x14ac:dyDescent="0.25">
      <c r="A57" s="164"/>
      <c r="B57" s="184"/>
      <c r="C57" s="223" t="s">
        <v>1227</v>
      </c>
      <c r="D57" s="223" t="s">
        <v>962</v>
      </c>
      <c r="E57" s="184"/>
      <c r="F57" s="184"/>
      <c r="G57" s="5"/>
      <c r="H57" s="235"/>
      <c r="I57" s="235"/>
      <c r="X57" s="3"/>
      <c r="Y57" s="3"/>
      <c r="AL57" s="103"/>
      <c r="AM57" s="103"/>
      <c r="AZ57" s="28"/>
      <c r="BA57" s="34"/>
      <c r="BB57" s="19"/>
      <c r="BC57" s="19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103"/>
      <c r="BO57" s="103"/>
      <c r="CB57" s="5"/>
      <c r="CC57" s="103"/>
      <c r="CD57" s="103"/>
      <c r="CE57" s="103"/>
      <c r="CF57" s="421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</row>
    <row r="58" spans="1:121" x14ac:dyDescent="0.25">
      <c r="A58" s="37">
        <v>246</v>
      </c>
      <c r="B58" s="31" t="s">
        <v>511</v>
      </c>
      <c r="C58" s="31" t="s">
        <v>512</v>
      </c>
      <c r="D58" s="31" t="s">
        <v>513</v>
      </c>
      <c r="E58" s="31" t="s">
        <v>1</v>
      </c>
      <c r="F58" s="31" t="s">
        <v>459</v>
      </c>
      <c r="G58" s="28"/>
      <c r="H58" s="42" t="s">
        <v>694</v>
      </c>
      <c r="I58" s="42"/>
      <c r="J58" s="28">
        <v>1000</v>
      </c>
      <c r="K58" s="28">
        <v>800</v>
      </c>
      <c r="L58" s="103">
        <v>800</v>
      </c>
      <c r="M58">
        <v>800</v>
      </c>
      <c r="N58" s="129">
        <v>0</v>
      </c>
      <c r="O58" s="129">
        <v>0</v>
      </c>
      <c r="P58">
        <v>800</v>
      </c>
      <c r="Q58">
        <v>800</v>
      </c>
      <c r="R58">
        <v>800</v>
      </c>
      <c r="S58">
        <v>800</v>
      </c>
      <c r="T58">
        <v>800</v>
      </c>
      <c r="U58">
        <v>800</v>
      </c>
      <c r="V58">
        <v>800</v>
      </c>
      <c r="W58">
        <v>800</v>
      </c>
      <c r="X58" s="28"/>
      <c r="Y58" s="28">
        <v>850</v>
      </c>
      <c r="Z58">
        <v>850</v>
      </c>
      <c r="AA58">
        <v>850</v>
      </c>
      <c r="AB58">
        <v>850</v>
      </c>
      <c r="AC58">
        <v>850</v>
      </c>
      <c r="AD58">
        <v>850</v>
      </c>
      <c r="AE58">
        <v>850</v>
      </c>
      <c r="AF58">
        <v>850</v>
      </c>
      <c r="AG58">
        <v>850</v>
      </c>
      <c r="AH58">
        <v>850</v>
      </c>
      <c r="AI58">
        <v>850</v>
      </c>
      <c r="AJ58">
        <v>850</v>
      </c>
      <c r="AK58">
        <v>850</v>
      </c>
      <c r="AL58" s="28"/>
      <c r="AM58" s="28"/>
      <c r="AN58">
        <v>1000</v>
      </c>
      <c r="AO58">
        <v>1000</v>
      </c>
      <c r="AP58">
        <v>1000</v>
      </c>
      <c r="AQ58">
        <v>1000</v>
      </c>
      <c r="AR58">
        <v>1000</v>
      </c>
      <c r="AS58">
        <v>1000</v>
      </c>
      <c r="AT58">
        <v>1000</v>
      </c>
      <c r="AU58">
        <v>1000</v>
      </c>
      <c r="AV58">
        <v>1000</v>
      </c>
      <c r="AW58">
        <v>1000</v>
      </c>
      <c r="AX58">
        <v>1000</v>
      </c>
      <c r="AY58">
        <v>1000</v>
      </c>
      <c r="AZ58" s="28"/>
      <c r="BA58" s="34">
        <v>1000</v>
      </c>
      <c r="BB58" s="31">
        <v>800</v>
      </c>
      <c r="BC58" s="31">
        <v>800</v>
      </c>
      <c r="BD58" s="183">
        <v>1000</v>
      </c>
      <c r="BE58" s="183">
        <v>1000</v>
      </c>
      <c r="BF58" s="183">
        <v>1000</v>
      </c>
      <c r="BG58" s="183">
        <v>1000</v>
      </c>
      <c r="BH58" s="183">
        <v>1000</v>
      </c>
      <c r="BI58" s="183">
        <v>1000</v>
      </c>
      <c r="BJ58" s="183">
        <v>1000</v>
      </c>
      <c r="BK58" s="183">
        <v>1000</v>
      </c>
      <c r="BL58" s="183">
        <v>1000</v>
      </c>
      <c r="BM58" s="183">
        <v>1000</v>
      </c>
      <c r="BN58" s="28"/>
      <c r="BO58" s="34">
        <v>1200</v>
      </c>
      <c r="BP58" s="7">
        <v>1200</v>
      </c>
      <c r="BQ58" s="7">
        <v>1200</v>
      </c>
      <c r="BR58" s="7">
        <v>1200</v>
      </c>
      <c r="BS58" s="7">
        <v>1200</v>
      </c>
      <c r="BT58" s="7">
        <v>1200</v>
      </c>
      <c r="BU58" s="7">
        <v>1200</v>
      </c>
      <c r="BV58" s="7">
        <v>1200</v>
      </c>
      <c r="BW58" s="7">
        <v>1200</v>
      </c>
      <c r="BX58" s="7">
        <v>1200</v>
      </c>
      <c r="BY58" s="7">
        <v>1200</v>
      </c>
      <c r="BZ58" s="7">
        <v>1200</v>
      </c>
      <c r="CA58" t="s">
        <v>3390</v>
      </c>
      <c r="CB58">
        <v>0</v>
      </c>
      <c r="CC58" s="28"/>
      <c r="CD58" s="28"/>
      <c r="CE58" s="28"/>
      <c r="CF58" s="406">
        <v>1200</v>
      </c>
      <c r="CG58" s="47" t="s">
        <v>3390</v>
      </c>
      <c r="CH58" s="47" t="s">
        <v>3390</v>
      </c>
      <c r="CI58" s="47" t="s">
        <v>3390</v>
      </c>
      <c r="CJ58" s="47" t="s">
        <v>3390</v>
      </c>
      <c r="CK58" s="47" t="s">
        <v>3390</v>
      </c>
      <c r="CL58" s="137" t="s">
        <v>3778</v>
      </c>
      <c r="CM58" s="137" t="s">
        <v>3778</v>
      </c>
      <c r="CN58" s="137" t="s">
        <v>3963</v>
      </c>
      <c r="CO58" s="137" t="s">
        <v>4330</v>
      </c>
      <c r="CP58" s="137" t="s">
        <v>4330</v>
      </c>
      <c r="CQ58" s="137" t="s">
        <v>4709</v>
      </c>
      <c r="CR58" s="151" t="s">
        <v>5003</v>
      </c>
      <c r="CS58" s="520"/>
      <c r="CT58" s="520"/>
      <c r="CU58" s="521"/>
      <c r="CV58" s="521"/>
      <c r="CW58" s="521"/>
      <c r="CX58" s="521"/>
      <c r="CY58" s="521"/>
      <c r="CZ58" s="521"/>
      <c r="DA58" s="521"/>
      <c r="DB58" s="521"/>
      <c r="DC58" s="521"/>
      <c r="DD58" s="521"/>
      <c r="DE58" s="7"/>
      <c r="DF58" s="47">
        <f t="shared" ref="DF58:DF64" si="2">+CF58*(COUNTBLANK(CG58:DE58)-1)</f>
        <v>14400</v>
      </c>
      <c r="DG58" s="28"/>
      <c r="DH58" s="28"/>
      <c r="DI58" s="103"/>
      <c r="DJ58" s="7"/>
      <c r="DK58" s="7"/>
      <c r="DL58" s="7"/>
      <c r="DM58" s="7"/>
      <c r="DN58" s="7"/>
    </row>
    <row r="59" spans="1:121" s="275" customFormat="1" x14ac:dyDescent="0.25">
      <c r="A59" s="59">
        <v>564</v>
      </c>
      <c r="B59" s="47" t="s">
        <v>2215</v>
      </c>
      <c r="C59" s="31" t="s">
        <v>2214</v>
      </c>
      <c r="D59" s="31" t="s">
        <v>2209</v>
      </c>
      <c r="E59" s="7" t="s">
        <v>331</v>
      </c>
      <c r="F59" s="7" t="s">
        <v>2002</v>
      </c>
      <c r="H59" s="41" t="s">
        <v>2216</v>
      </c>
      <c r="I59" s="41"/>
      <c r="X59" s="3"/>
      <c r="Y59" s="3"/>
      <c r="AL59" s="28"/>
      <c r="AM59" s="28"/>
      <c r="AZ59" s="28"/>
      <c r="BA59" s="34"/>
      <c r="BB59" s="31"/>
      <c r="BC59" s="31"/>
      <c r="BN59" s="28">
        <v>3500</v>
      </c>
      <c r="BO59" s="34">
        <v>1200</v>
      </c>
      <c r="BP59" s="22"/>
      <c r="BQ59" s="22"/>
      <c r="BR59" s="275">
        <v>1200</v>
      </c>
      <c r="BS59" s="275">
        <v>1200</v>
      </c>
      <c r="BT59" s="275">
        <v>1200</v>
      </c>
      <c r="BU59" s="275">
        <v>1200</v>
      </c>
      <c r="BV59" s="275">
        <v>1200</v>
      </c>
      <c r="BW59" s="275">
        <v>1200</v>
      </c>
      <c r="BX59" s="275">
        <v>1200</v>
      </c>
      <c r="BY59" s="275">
        <v>1200</v>
      </c>
      <c r="BZ59" s="275">
        <v>1200</v>
      </c>
      <c r="CA59" s="275">
        <v>1200</v>
      </c>
      <c r="CB59" s="275">
        <v>0</v>
      </c>
      <c r="CC59" s="28"/>
      <c r="CD59" s="28" t="s">
        <v>4451</v>
      </c>
      <c r="CE59" s="28"/>
      <c r="CF59" s="406">
        <v>1400</v>
      </c>
      <c r="CG59" s="47" t="s">
        <v>2588</v>
      </c>
      <c r="CH59" s="7" t="s">
        <v>2797</v>
      </c>
      <c r="CI59" s="7" t="s">
        <v>3115</v>
      </c>
      <c r="CJ59" s="7" t="s">
        <v>3245</v>
      </c>
      <c r="CK59" s="7" t="s">
        <v>3245</v>
      </c>
      <c r="CL59" s="7" t="s">
        <v>3506</v>
      </c>
      <c r="CM59" s="7" t="s">
        <v>3660</v>
      </c>
      <c r="CN59" s="7" t="s">
        <v>3866</v>
      </c>
      <c r="CO59" s="7" t="s">
        <v>4181</v>
      </c>
      <c r="CP59" s="7" t="s">
        <v>4451</v>
      </c>
      <c r="CQ59" s="7" t="s">
        <v>4686</v>
      </c>
      <c r="CR59" s="7" t="s">
        <v>4969</v>
      </c>
      <c r="CS59" s="520"/>
      <c r="CT59" s="520"/>
      <c r="CU59" s="521"/>
      <c r="CV59" s="521"/>
      <c r="CW59" s="521"/>
      <c r="CX59" s="521"/>
      <c r="CY59" s="521"/>
      <c r="CZ59" s="521"/>
      <c r="DA59" s="521"/>
      <c r="DB59" s="521"/>
      <c r="DC59" s="521"/>
      <c r="DD59" s="521"/>
      <c r="DE59" s="7"/>
      <c r="DF59" s="47">
        <f t="shared" si="2"/>
        <v>16800</v>
      </c>
      <c r="DG59" s="28"/>
      <c r="DH59" s="28"/>
      <c r="DI59" s="103"/>
      <c r="DJ59" s="7"/>
      <c r="DK59" s="7"/>
      <c r="DL59" s="7"/>
      <c r="DM59" s="7"/>
      <c r="DN59" s="7"/>
    </row>
    <row r="60" spans="1:121" x14ac:dyDescent="0.25">
      <c r="A60" s="37">
        <v>238</v>
      </c>
      <c r="B60" s="31" t="s">
        <v>503</v>
      </c>
      <c r="C60" s="31" t="s">
        <v>504</v>
      </c>
      <c r="D60" s="31" t="s">
        <v>505</v>
      </c>
      <c r="E60" s="31" t="s">
        <v>1</v>
      </c>
      <c r="F60" s="31" t="s">
        <v>459</v>
      </c>
      <c r="G60" s="28"/>
      <c r="H60" s="42" t="s">
        <v>691</v>
      </c>
      <c r="I60" s="42"/>
      <c r="J60" s="28">
        <v>1000</v>
      </c>
      <c r="K60" s="28">
        <v>800</v>
      </c>
      <c r="L60" s="7">
        <v>800</v>
      </c>
      <c r="M60" s="7">
        <v>800</v>
      </c>
      <c r="N60">
        <v>0</v>
      </c>
      <c r="O60">
        <v>0</v>
      </c>
      <c r="P60">
        <v>800</v>
      </c>
      <c r="Q60">
        <v>800</v>
      </c>
      <c r="R60">
        <v>800</v>
      </c>
      <c r="S60">
        <v>800</v>
      </c>
      <c r="T60">
        <v>800</v>
      </c>
      <c r="U60">
        <v>800</v>
      </c>
      <c r="V60">
        <v>800</v>
      </c>
      <c r="W60">
        <v>800</v>
      </c>
      <c r="X60" s="28"/>
      <c r="Y60" s="28">
        <v>850</v>
      </c>
      <c r="Z60">
        <v>850</v>
      </c>
      <c r="AA60">
        <v>850</v>
      </c>
      <c r="AB60">
        <v>850</v>
      </c>
      <c r="AC60">
        <v>850</v>
      </c>
      <c r="AD60">
        <v>850</v>
      </c>
      <c r="AE60">
        <v>850</v>
      </c>
      <c r="AF60">
        <v>850</v>
      </c>
      <c r="AG60">
        <v>850</v>
      </c>
      <c r="AH60">
        <v>850</v>
      </c>
      <c r="AI60">
        <v>850</v>
      </c>
      <c r="AJ60">
        <v>850</v>
      </c>
      <c r="AK60">
        <v>850</v>
      </c>
      <c r="AL60" s="28"/>
      <c r="AM60" s="28">
        <v>1000</v>
      </c>
      <c r="AN60">
        <v>1000</v>
      </c>
      <c r="AO60">
        <v>1000</v>
      </c>
      <c r="AP60">
        <v>1000</v>
      </c>
      <c r="AQ60">
        <v>1000</v>
      </c>
      <c r="AR60">
        <v>1000</v>
      </c>
      <c r="AS60">
        <v>1000</v>
      </c>
      <c r="AT60">
        <v>1000</v>
      </c>
      <c r="AU60">
        <v>1000</v>
      </c>
      <c r="AV60">
        <v>1000</v>
      </c>
      <c r="AW60">
        <v>1000</v>
      </c>
      <c r="AX60">
        <v>1000</v>
      </c>
      <c r="AY60">
        <v>1000</v>
      </c>
      <c r="AZ60" s="28"/>
      <c r="BA60" s="34"/>
      <c r="BB60" s="31">
        <v>1000</v>
      </c>
      <c r="BC60" s="31">
        <v>1000</v>
      </c>
      <c r="BD60" s="7">
        <v>1000</v>
      </c>
      <c r="BE60">
        <v>1000</v>
      </c>
      <c r="BN60" s="28"/>
      <c r="BO60" s="34">
        <v>1200</v>
      </c>
      <c r="BP60">
        <v>1200</v>
      </c>
      <c r="BQ60">
        <v>1200</v>
      </c>
      <c r="BR60">
        <v>1200</v>
      </c>
      <c r="BS60">
        <v>1200</v>
      </c>
      <c r="BT60">
        <v>1200</v>
      </c>
      <c r="BU60">
        <v>1200</v>
      </c>
      <c r="BV60">
        <v>1200</v>
      </c>
      <c r="BW60">
        <v>1200</v>
      </c>
      <c r="BX60">
        <v>1200</v>
      </c>
      <c r="BY60">
        <v>1200</v>
      </c>
      <c r="BZ60">
        <v>1200</v>
      </c>
      <c r="CA60">
        <v>1200</v>
      </c>
      <c r="CB60" s="275">
        <v>0</v>
      </c>
      <c r="CC60" s="28"/>
      <c r="CD60" s="28"/>
      <c r="CE60" s="28"/>
      <c r="CF60" s="406">
        <v>1400</v>
      </c>
      <c r="CG60" s="47" t="s">
        <v>2917</v>
      </c>
      <c r="CH60" s="7" t="s">
        <v>2917</v>
      </c>
      <c r="CI60" s="7" t="s">
        <v>3528</v>
      </c>
      <c r="CJ60" s="7" t="s">
        <v>3528</v>
      </c>
      <c r="CK60" s="7" t="s">
        <v>3528</v>
      </c>
      <c r="CL60" s="7" t="s">
        <v>3528</v>
      </c>
      <c r="CM60" s="7" t="s">
        <v>3995</v>
      </c>
      <c r="CN60" s="7" t="s">
        <v>3995</v>
      </c>
      <c r="CO60" s="7" t="s">
        <v>4443</v>
      </c>
      <c r="CP60" s="7" t="s">
        <v>4443</v>
      </c>
      <c r="CQ60" s="7"/>
      <c r="CR60" s="7"/>
      <c r="CS60" s="520"/>
      <c r="CT60" s="520"/>
      <c r="CU60" s="521"/>
      <c r="CV60" s="521"/>
      <c r="CW60" s="521"/>
      <c r="CX60" s="521"/>
      <c r="CY60" s="521"/>
      <c r="CZ60" s="521"/>
      <c r="DA60" s="521"/>
      <c r="DB60" s="521"/>
      <c r="DC60" s="521"/>
      <c r="DD60" s="521"/>
      <c r="DE60" s="7"/>
      <c r="DF60" s="113">
        <f t="shared" si="2"/>
        <v>19600</v>
      </c>
      <c r="DG60" s="28"/>
      <c r="DH60" s="28"/>
      <c r="DI60" s="103"/>
      <c r="DJ60" s="7"/>
      <c r="DK60" s="7"/>
      <c r="DL60" s="7"/>
      <c r="DM60" s="7"/>
      <c r="DN60" s="7"/>
    </row>
    <row r="61" spans="1:121" x14ac:dyDescent="0.25">
      <c r="A61" s="37">
        <v>227</v>
      </c>
      <c r="B61" s="31" t="s">
        <v>490</v>
      </c>
      <c r="C61" s="31" t="s">
        <v>491</v>
      </c>
      <c r="D61" s="31" t="s">
        <v>492</v>
      </c>
      <c r="E61" s="31" t="s">
        <v>1</v>
      </c>
      <c r="F61" s="31" t="s">
        <v>459</v>
      </c>
      <c r="G61" s="28"/>
      <c r="H61" s="42" t="s">
        <v>685</v>
      </c>
      <c r="I61" s="42"/>
      <c r="J61" s="28">
        <v>2000</v>
      </c>
      <c r="K61" s="28">
        <v>800</v>
      </c>
      <c r="L61" s="7">
        <v>800</v>
      </c>
      <c r="M61" s="7">
        <v>800</v>
      </c>
      <c r="N61">
        <v>800</v>
      </c>
      <c r="O61">
        <v>800</v>
      </c>
      <c r="P61">
        <v>800</v>
      </c>
      <c r="Q61">
        <v>800</v>
      </c>
      <c r="R61">
        <v>800</v>
      </c>
      <c r="S61">
        <v>800</v>
      </c>
      <c r="T61">
        <v>800</v>
      </c>
      <c r="U61">
        <v>800</v>
      </c>
      <c r="V61">
        <v>800</v>
      </c>
      <c r="W61">
        <v>800</v>
      </c>
      <c r="X61" s="28"/>
      <c r="Y61" s="28">
        <v>850</v>
      </c>
      <c r="Z61">
        <v>850</v>
      </c>
      <c r="AA61">
        <v>850</v>
      </c>
      <c r="AB61">
        <v>850</v>
      </c>
      <c r="AC61">
        <v>850</v>
      </c>
      <c r="AD61">
        <v>850</v>
      </c>
      <c r="AE61">
        <v>850</v>
      </c>
      <c r="AF61">
        <v>850</v>
      </c>
      <c r="AG61">
        <v>850</v>
      </c>
      <c r="AH61">
        <v>850</v>
      </c>
      <c r="AI61">
        <v>850</v>
      </c>
      <c r="AJ61">
        <v>850</v>
      </c>
      <c r="AK61">
        <v>850</v>
      </c>
      <c r="AL61" s="28"/>
      <c r="AM61" s="28">
        <v>500</v>
      </c>
      <c r="AN61">
        <v>1000</v>
      </c>
      <c r="AO61">
        <v>1000</v>
      </c>
      <c r="AP61">
        <v>1000</v>
      </c>
      <c r="AQ61">
        <v>1000</v>
      </c>
      <c r="AR61">
        <v>1000</v>
      </c>
      <c r="AS61">
        <v>1000</v>
      </c>
      <c r="AT61">
        <v>1000</v>
      </c>
      <c r="AU61">
        <v>1000</v>
      </c>
      <c r="AV61">
        <v>1000</v>
      </c>
      <c r="AW61">
        <v>1000</v>
      </c>
      <c r="AX61">
        <v>1000</v>
      </c>
      <c r="AY61">
        <v>1000</v>
      </c>
      <c r="AZ61" s="28"/>
      <c r="BA61" s="34">
        <v>1000</v>
      </c>
      <c r="BB61" s="31">
        <v>800</v>
      </c>
      <c r="BC61" s="31">
        <v>800</v>
      </c>
      <c r="BD61" s="183">
        <v>1000</v>
      </c>
      <c r="BE61" s="183">
        <v>1000</v>
      </c>
      <c r="BF61" s="183">
        <v>1000</v>
      </c>
      <c r="BG61" s="183">
        <v>1000</v>
      </c>
      <c r="BH61" s="183">
        <v>1000</v>
      </c>
      <c r="BI61" s="183">
        <v>1000</v>
      </c>
      <c r="BJ61" s="183">
        <v>1000</v>
      </c>
      <c r="BK61" s="183">
        <v>1000</v>
      </c>
      <c r="BL61" s="183">
        <v>1000</v>
      </c>
      <c r="BM61" s="183">
        <v>1000</v>
      </c>
      <c r="BN61" s="28"/>
      <c r="BO61" s="34"/>
      <c r="BP61" s="7">
        <v>1200</v>
      </c>
      <c r="BQ61" s="7">
        <v>1200</v>
      </c>
      <c r="BR61" s="7">
        <v>1200</v>
      </c>
      <c r="BS61" s="7">
        <v>1200</v>
      </c>
      <c r="BT61" s="7">
        <v>1200</v>
      </c>
      <c r="BU61" s="7">
        <v>1200</v>
      </c>
      <c r="BV61" s="7">
        <v>1200</v>
      </c>
      <c r="BW61" s="7">
        <v>1200</v>
      </c>
      <c r="BX61" s="7">
        <v>1200</v>
      </c>
      <c r="BY61" s="7">
        <v>1200</v>
      </c>
      <c r="BZ61" s="7">
        <v>1200</v>
      </c>
      <c r="CA61" s="7">
        <v>1200</v>
      </c>
      <c r="CB61">
        <v>0</v>
      </c>
      <c r="CC61" s="28"/>
      <c r="CD61" s="28"/>
      <c r="CE61" s="28"/>
      <c r="CF61" s="406">
        <v>1400</v>
      </c>
      <c r="CG61" s="47" t="s">
        <v>2773</v>
      </c>
      <c r="CH61" s="7" t="s">
        <v>3046</v>
      </c>
      <c r="CI61" s="7" t="s">
        <v>3179</v>
      </c>
      <c r="CJ61" s="7" t="s">
        <v>3179</v>
      </c>
      <c r="CK61" s="7" t="s">
        <v>3397</v>
      </c>
      <c r="CL61" s="7" t="s">
        <v>3615</v>
      </c>
      <c r="CM61" s="7" t="s">
        <v>3823</v>
      </c>
      <c r="CN61" s="7" t="s">
        <v>4007</v>
      </c>
      <c r="CO61" s="7" t="s">
        <v>4308</v>
      </c>
      <c r="CP61" s="7" t="s">
        <v>4519</v>
      </c>
      <c r="CQ61" s="7"/>
      <c r="CR61" s="7"/>
      <c r="CS61" s="520"/>
      <c r="CT61" s="520"/>
      <c r="CU61" s="521"/>
      <c r="CV61" s="521"/>
      <c r="CW61" s="521"/>
      <c r="CX61" s="521"/>
      <c r="CY61" s="521"/>
      <c r="CZ61" s="521"/>
      <c r="DA61" s="521"/>
      <c r="DB61" s="521"/>
      <c r="DC61" s="521"/>
      <c r="DD61" s="521"/>
      <c r="DE61" s="7"/>
      <c r="DF61" s="113">
        <f t="shared" si="2"/>
        <v>19600</v>
      </c>
      <c r="DG61" s="28"/>
      <c r="DH61" s="28"/>
      <c r="DI61" s="103"/>
      <c r="DJ61" s="7"/>
      <c r="DK61" s="7"/>
      <c r="DL61" s="7"/>
      <c r="DM61" s="7"/>
      <c r="DN61" s="7"/>
    </row>
    <row r="62" spans="1:121" x14ac:dyDescent="0.25">
      <c r="A62" s="37">
        <v>237</v>
      </c>
      <c r="B62" s="31" t="s">
        <v>501</v>
      </c>
      <c r="C62" s="19" t="s">
        <v>502</v>
      </c>
      <c r="D62" s="31" t="s">
        <v>129</v>
      </c>
      <c r="E62" s="31" t="s">
        <v>1</v>
      </c>
      <c r="F62" s="31" t="s">
        <v>459</v>
      </c>
      <c r="G62" s="28"/>
      <c r="H62" s="42" t="s">
        <v>690</v>
      </c>
      <c r="I62" s="42"/>
      <c r="J62" s="28">
        <v>1000</v>
      </c>
      <c r="K62" s="28">
        <v>800</v>
      </c>
      <c r="L62" s="7">
        <v>800</v>
      </c>
      <c r="M62">
        <v>800</v>
      </c>
      <c r="N62">
        <v>0</v>
      </c>
      <c r="O62">
        <v>0</v>
      </c>
      <c r="P62">
        <v>800</v>
      </c>
      <c r="Q62">
        <v>800</v>
      </c>
      <c r="R62">
        <v>800</v>
      </c>
      <c r="S62">
        <v>800</v>
      </c>
      <c r="T62">
        <v>800</v>
      </c>
      <c r="U62">
        <v>800</v>
      </c>
      <c r="V62">
        <v>800</v>
      </c>
      <c r="W62">
        <v>800</v>
      </c>
      <c r="X62" s="28"/>
      <c r="Y62" s="28">
        <v>850</v>
      </c>
      <c r="Z62">
        <v>850</v>
      </c>
      <c r="AA62">
        <v>850</v>
      </c>
      <c r="AB62">
        <v>850</v>
      </c>
      <c r="AC62">
        <v>850</v>
      </c>
      <c r="AD62">
        <v>850</v>
      </c>
      <c r="AE62">
        <v>850</v>
      </c>
      <c r="AF62">
        <v>850</v>
      </c>
      <c r="AG62">
        <v>850</v>
      </c>
      <c r="AH62">
        <v>850</v>
      </c>
      <c r="AI62">
        <v>850</v>
      </c>
      <c r="AJ62">
        <v>850</v>
      </c>
      <c r="AK62">
        <v>850</v>
      </c>
      <c r="AL62" s="28"/>
      <c r="AM62" s="28"/>
      <c r="AN62">
        <v>1000</v>
      </c>
      <c r="AO62">
        <v>1000</v>
      </c>
      <c r="AP62">
        <v>1000</v>
      </c>
      <c r="AQ62">
        <v>1000</v>
      </c>
      <c r="AR62">
        <v>1000</v>
      </c>
      <c r="AS62">
        <v>1000</v>
      </c>
      <c r="AT62">
        <v>1000</v>
      </c>
      <c r="AU62">
        <v>1000</v>
      </c>
      <c r="AV62">
        <v>1000</v>
      </c>
      <c r="AW62">
        <v>1000</v>
      </c>
      <c r="AX62">
        <v>1000</v>
      </c>
      <c r="AY62">
        <v>1000</v>
      </c>
      <c r="AZ62" s="28"/>
      <c r="BA62" s="34">
        <v>1000</v>
      </c>
      <c r="BB62" s="31">
        <v>0</v>
      </c>
      <c r="BC62" s="31">
        <v>0</v>
      </c>
      <c r="BD62" s="183">
        <v>0</v>
      </c>
      <c r="BE62" s="183">
        <v>1000</v>
      </c>
      <c r="BF62" s="183">
        <v>1000</v>
      </c>
      <c r="BG62" s="183">
        <v>1000</v>
      </c>
      <c r="BH62" s="183">
        <v>1000</v>
      </c>
      <c r="BI62" s="183">
        <v>1000</v>
      </c>
      <c r="BJ62" s="183">
        <v>1000</v>
      </c>
      <c r="BK62" s="183">
        <v>1000</v>
      </c>
      <c r="BL62" s="183">
        <v>1000</v>
      </c>
      <c r="BM62" s="183">
        <v>1000</v>
      </c>
      <c r="BN62" s="28"/>
      <c r="BO62" s="34">
        <v>1000</v>
      </c>
      <c r="BP62" s="7">
        <v>1000</v>
      </c>
      <c r="BQ62" s="7">
        <v>1000</v>
      </c>
      <c r="BR62" s="7">
        <v>1000</v>
      </c>
      <c r="BS62" s="7">
        <v>1000</v>
      </c>
      <c r="BT62" s="7">
        <v>1000</v>
      </c>
      <c r="BU62" s="7">
        <v>1000</v>
      </c>
      <c r="BV62" s="7">
        <v>1000</v>
      </c>
      <c r="BW62" s="7">
        <v>1000</v>
      </c>
      <c r="BX62" s="318">
        <v>1000</v>
      </c>
      <c r="BY62" s="318">
        <v>1000</v>
      </c>
      <c r="BZ62" s="318">
        <v>1000</v>
      </c>
      <c r="CA62" t="s">
        <v>2943</v>
      </c>
      <c r="CB62" s="275">
        <f>1000*(COUNTBLANK(BF62:CA62)-1)</f>
        <v>0</v>
      </c>
      <c r="CC62" s="28"/>
      <c r="CD62" s="28"/>
      <c r="CE62" s="28"/>
      <c r="CF62" s="406">
        <v>1000</v>
      </c>
      <c r="CG62" s="47" t="s">
        <v>2943</v>
      </c>
      <c r="CH62" s="7" t="s">
        <v>3407</v>
      </c>
      <c r="CI62" s="7" t="s">
        <v>3407</v>
      </c>
      <c r="CJ62" s="7" t="s">
        <v>3407</v>
      </c>
      <c r="CK62" s="7" t="s">
        <v>3407</v>
      </c>
      <c r="CL62" s="7" t="s">
        <v>3803</v>
      </c>
      <c r="CM62" s="7" t="s">
        <v>3803</v>
      </c>
      <c r="CN62" s="7" t="s">
        <v>3803</v>
      </c>
      <c r="CO62" s="7" t="s">
        <v>4418</v>
      </c>
      <c r="CP62" s="7" t="s">
        <v>4418</v>
      </c>
      <c r="CQ62" s="7" t="s">
        <v>5024</v>
      </c>
      <c r="CR62" s="7" t="s">
        <v>5024</v>
      </c>
      <c r="CS62" s="520"/>
      <c r="CT62" s="520"/>
      <c r="CU62" s="520"/>
      <c r="CV62" s="520"/>
      <c r="CW62" s="520"/>
      <c r="CX62" s="520"/>
      <c r="CY62" s="520"/>
      <c r="CZ62" s="520"/>
      <c r="DA62" s="520"/>
      <c r="DB62" s="520"/>
      <c r="DC62" s="520"/>
      <c r="DD62" s="520"/>
      <c r="DE62" s="7"/>
      <c r="DF62" s="113">
        <f t="shared" si="2"/>
        <v>12000</v>
      </c>
      <c r="DG62" s="28"/>
      <c r="DH62" s="28"/>
      <c r="DI62" s="103"/>
      <c r="DJ62" s="7"/>
      <c r="DK62" s="7"/>
      <c r="DL62" s="7"/>
      <c r="DM62" s="7"/>
      <c r="DN62" s="7"/>
    </row>
    <row r="63" spans="1:121" x14ac:dyDescent="0.25">
      <c r="A63" s="130">
        <v>77</v>
      </c>
      <c r="B63" s="131" t="s">
        <v>64</v>
      </c>
      <c r="C63" s="19" t="s">
        <v>18</v>
      </c>
      <c r="D63" s="131" t="s">
        <v>19</v>
      </c>
      <c r="E63" s="137" t="s">
        <v>1260</v>
      </c>
      <c r="F63" s="7"/>
      <c r="H63" s="158"/>
      <c r="I63" s="158"/>
      <c r="X63" s="58" t="s">
        <v>1267</v>
      </c>
      <c r="Y63" s="28"/>
      <c r="AL63" s="28"/>
      <c r="AM63" s="28"/>
      <c r="AZ63" s="28"/>
      <c r="BA63" s="34"/>
      <c r="BB63" s="31"/>
      <c r="BC63" s="31"/>
      <c r="BN63" s="28"/>
      <c r="BO63" s="34"/>
      <c r="CB63" s="5"/>
      <c r="CC63" s="28"/>
      <c r="CD63" s="28"/>
      <c r="CE63" s="28"/>
      <c r="CF63" s="406">
        <v>0</v>
      </c>
      <c r="CG63" s="4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520"/>
      <c r="CT63" s="520"/>
      <c r="CU63" s="520"/>
      <c r="CV63" s="520"/>
      <c r="CW63" s="520"/>
      <c r="CX63" s="520"/>
      <c r="CY63" s="520"/>
      <c r="CZ63" s="520"/>
      <c r="DA63" s="520"/>
      <c r="DB63" s="520"/>
      <c r="DC63" s="520"/>
      <c r="DD63" s="520"/>
      <c r="DE63" s="7"/>
      <c r="DF63" s="47">
        <f t="shared" si="2"/>
        <v>0</v>
      </c>
      <c r="DG63" s="28"/>
      <c r="DH63" s="28"/>
      <c r="DI63" s="103"/>
      <c r="DJ63" s="7"/>
      <c r="DK63" s="7"/>
      <c r="DL63" s="7"/>
      <c r="DM63" s="7"/>
      <c r="DN63" s="7"/>
      <c r="DO63" s="275" t="s">
        <v>2398</v>
      </c>
      <c r="DQ63" t="s">
        <v>931</v>
      </c>
    </row>
    <row r="64" spans="1:121" x14ac:dyDescent="0.25">
      <c r="A64" s="59">
        <v>409</v>
      </c>
      <c r="B64" s="47" t="s">
        <v>1477</v>
      </c>
      <c r="C64" s="19" t="s">
        <v>1475</v>
      </c>
      <c r="D64" s="31" t="s">
        <v>1476</v>
      </c>
      <c r="E64" s="183" t="s">
        <v>110</v>
      </c>
      <c r="F64" s="7" t="s">
        <v>1350</v>
      </c>
      <c r="H64" s="158" t="s">
        <v>1478</v>
      </c>
      <c r="I64" s="158"/>
      <c r="AL64" s="28">
        <v>2000</v>
      </c>
      <c r="AM64" s="28">
        <v>1000</v>
      </c>
      <c r="AN64">
        <v>1000</v>
      </c>
      <c r="AO64">
        <v>1000</v>
      </c>
      <c r="AP64">
        <v>1000</v>
      </c>
      <c r="AQ64">
        <v>1000</v>
      </c>
      <c r="AR64">
        <v>1000</v>
      </c>
      <c r="AS64">
        <v>1000</v>
      </c>
      <c r="AT64">
        <v>1000</v>
      </c>
      <c r="AU64">
        <v>1000</v>
      </c>
      <c r="AV64">
        <v>1000</v>
      </c>
      <c r="AW64">
        <v>1000</v>
      </c>
      <c r="AX64">
        <v>1000</v>
      </c>
      <c r="AY64">
        <v>1000</v>
      </c>
      <c r="AZ64" s="28"/>
      <c r="BA64" s="34">
        <v>1000</v>
      </c>
      <c r="BB64" s="31">
        <v>800</v>
      </c>
      <c r="BC64" s="31">
        <v>1000</v>
      </c>
      <c r="BD64" s="183">
        <v>800</v>
      </c>
      <c r="BE64" s="183">
        <v>1000</v>
      </c>
      <c r="BF64" s="183">
        <v>1000</v>
      </c>
      <c r="BG64" s="183">
        <v>1000</v>
      </c>
      <c r="BH64" s="183">
        <v>1000</v>
      </c>
      <c r="BI64" s="183">
        <v>1000</v>
      </c>
      <c r="BJ64" s="183">
        <v>1000</v>
      </c>
      <c r="BK64" s="183">
        <v>1000</v>
      </c>
      <c r="BL64" s="183">
        <v>1000</v>
      </c>
      <c r="BM64" s="183">
        <v>1000</v>
      </c>
      <c r="BN64" s="28"/>
      <c r="BO64" s="34">
        <v>1200</v>
      </c>
      <c r="BP64" s="7">
        <v>1200</v>
      </c>
      <c r="BQ64" s="7">
        <v>1200</v>
      </c>
      <c r="BR64" s="7">
        <v>1200</v>
      </c>
      <c r="BS64" s="7">
        <v>1200</v>
      </c>
      <c r="BT64" s="7">
        <v>1200</v>
      </c>
      <c r="BU64" s="7">
        <v>1200</v>
      </c>
      <c r="BV64" s="7">
        <v>1200</v>
      </c>
      <c r="BW64" s="7">
        <v>1200</v>
      </c>
      <c r="BX64" s="7">
        <v>1200</v>
      </c>
      <c r="BY64" s="7">
        <v>1200</v>
      </c>
      <c r="BZ64" s="7">
        <v>1200</v>
      </c>
      <c r="CA64" s="7">
        <v>1200</v>
      </c>
      <c r="CB64">
        <v>0</v>
      </c>
      <c r="CC64" s="28"/>
      <c r="CD64" s="28" t="s">
        <v>4127</v>
      </c>
      <c r="CE64" s="28"/>
      <c r="CF64" s="406">
        <v>1300</v>
      </c>
      <c r="CG64" s="47" t="s">
        <v>2680</v>
      </c>
      <c r="CH64" s="7" t="s">
        <v>2876</v>
      </c>
      <c r="CI64" s="7" t="s">
        <v>3344</v>
      </c>
      <c r="CJ64" s="7" t="s">
        <v>3344</v>
      </c>
      <c r="CK64" s="7" t="s">
        <v>3344</v>
      </c>
      <c r="CL64" s="7" t="s">
        <v>3496</v>
      </c>
      <c r="CM64" s="7" t="s">
        <v>3808</v>
      </c>
      <c r="CN64" s="7" t="s">
        <v>4051</v>
      </c>
      <c r="CO64" s="7" t="s">
        <v>4051</v>
      </c>
      <c r="CP64" s="7" t="s">
        <v>4482</v>
      </c>
      <c r="CQ64" s="7" t="s">
        <v>4654</v>
      </c>
      <c r="CR64" s="7" t="s">
        <v>4948</v>
      </c>
      <c r="CS64" s="19"/>
      <c r="CT64" s="19"/>
      <c r="CU64" s="520"/>
      <c r="CV64" s="520"/>
      <c r="CW64" s="520"/>
      <c r="CX64" s="520"/>
      <c r="CY64" s="520"/>
      <c r="CZ64" s="520"/>
      <c r="DA64" s="520"/>
      <c r="DB64" s="520"/>
      <c r="DC64" s="520"/>
      <c r="DD64" s="520"/>
      <c r="DE64" s="7"/>
      <c r="DF64" s="47">
        <f t="shared" si="2"/>
        <v>15600</v>
      </c>
      <c r="DG64" s="28"/>
      <c r="DH64" s="28"/>
      <c r="DI64" s="103"/>
      <c r="DJ64" s="7"/>
      <c r="DK64" s="7"/>
      <c r="DL64" s="7"/>
      <c r="DM64" s="7"/>
      <c r="DN64" s="7"/>
    </row>
    <row r="65" spans="1:120" s="275" customFormat="1" x14ac:dyDescent="0.25">
      <c r="A65" s="164">
        <v>702</v>
      </c>
      <c r="B65" s="137" t="s">
        <v>5260</v>
      </c>
      <c r="C65" s="5" t="s">
        <v>5258</v>
      </c>
      <c r="D65" s="5" t="s">
        <v>2059</v>
      </c>
      <c r="E65" s="7" t="s">
        <v>382</v>
      </c>
      <c r="F65" s="7" t="s">
        <v>4509</v>
      </c>
      <c r="H65" s="41" t="s">
        <v>696</v>
      </c>
      <c r="I65" s="3" t="s">
        <v>5259</v>
      </c>
      <c r="X65" s="3"/>
      <c r="Y65" s="3"/>
      <c r="AL65" s="28"/>
      <c r="AM65" s="28"/>
      <c r="AZ65" s="28"/>
      <c r="BA65" s="34"/>
      <c r="BB65" s="31"/>
      <c r="BC65" s="31"/>
      <c r="BN65" s="28"/>
      <c r="BO65" s="34"/>
      <c r="CC65" s="28"/>
      <c r="CD65" s="28"/>
      <c r="CE65" s="28"/>
      <c r="CF65" s="406"/>
      <c r="CG65" s="4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520">
        <v>0</v>
      </c>
      <c r="CT65" s="520" t="s">
        <v>5495</v>
      </c>
      <c r="CU65" s="520" t="s">
        <v>5495</v>
      </c>
      <c r="CV65" s="520" t="s">
        <v>5903</v>
      </c>
      <c r="CW65" s="520" t="s">
        <v>5903</v>
      </c>
      <c r="CX65" s="520" t="s">
        <v>6174</v>
      </c>
      <c r="CY65" s="520" t="s">
        <v>6427</v>
      </c>
      <c r="CZ65" s="520"/>
      <c r="DA65" s="520"/>
      <c r="DB65" s="520"/>
      <c r="DC65" s="520"/>
      <c r="DD65" s="520"/>
      <c r="DE65" s="7"/>
      <c r="DF65" s="47"/>
      <c r="DG65" s="28" t="s">
        <v>5257</v>
      </c>
      <c r="DH65" s="28"/>
      <c r="DI65" s="103"/>
      <c r="DJ65" s="7"/>
      <c r="DK65" s="7"/>
      <c r="DL65" s="7"/>
      <c r="DM65" s="7"/>
      <c r="DN65" s="7"/>
    </row>
    <row r="66" spans="1:120" s="275" customFormat="1" x14ac:dyDescent="0.25">
      <c r="A66" s="164">
        <v>715</v>
      </c>
      <c r="B66" s="137" t="s">
        <v>5481</v>
      </c>
      <c r="C66" s="3" t="s">
        <v>5479</v>
      </c>
      <c r="D66" s="3" t="s">
        <v>5480</v>
      </c>
      <c r="E66" s="7" t="s">
        <v>382</v>
      </c>
      <c r="F66" s="7" t="s">
        <v>4509</v>
      </c>
      <c r="H66" s="41" t="s">
        <v>5482</v>
      </c>
      <c r="I66" s="41" t="s">
        <v>5483</v>
      </c>
      <c r="J66" s="275" t="s">
        <v>5484</v>
      </c>
      <c r="X66" s="3"/>
      <c r="Y66" s="3"/>
      <c r="AL66" s="28"/>
      <c r="AM66" s="28"/>
      <c r="AZ66" s="28"/>
      <c r="BA66" s="34"/>
      <c r="BB66" s="31"/>
      <c r="BC66" s="31"/>
      <c r="BN66" s="28"/>
      <c r="BO66" s="34"/>
      <c r="CC66" s="28"/>
      <c r="CD66" s="28"/>
      <c r="CE66" s="28"/>
      <c r="CF66" s="406"/>
      <c r="CG66" s="4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520">
        <v>0</v>
      </c>
      <c r="CT66" s="520" t="s">
        <v>5486</v>
      </c>
      <c r="CU66" s="520" t="s">
        <v>5677</v>
      </c>
      <c r="CV66" s="520" t="s">
        <v>5677</v>
      </c>
      <c r="CW66" s="520" t="s">
        <v>5875</v>
      </c>
      <c r="CX66" s="520" t="s">
        <v>6079</v>
      </c>
      <c r="CY66" s="520" t="s">
        <v>6238</v>
      </c>
      <c r="CZ66" s="520" t="s">
        <v>6524</v>
      </c>
      <c r="DA66" s="520" t="s">
        <v>6725</v>
      </c>
      <c r="DB66" s="520" t="s">
        <v>6928</v>
      </c>
      <c r="DC66" s="520" t="s">
        <v>7197</v>
      </c>
      <c r="DD66" s="520" t="s">
        <v>7364</v>
      </c>
      <c r="DE66" s="7"/>
      <c r="DF66" s="47"/>
      <c r="DG66" s="28" t="s">
        <v>5485</v>
      </c>
      <c r="DH66" s="34" t="s">
        <v>5486</v>
      </c>
      <c r="DI66" s="28"/>
      <c r="DJ66" s="47" t="s">
        <v>7680</v>
      </c>
      <c r="DK66" s="47"/>
      <c r="DL66" s="47"/>
      <c r="DM66" s="47"/>
      <c r="DN66" s="47"/>
      <c r="DO66" s="31"/>
      <c r="DP66" s="155" t="s">
        <v>7364</v>
      </c>
    </row>
    <row r="67" spans="1:120" s="275" customFormat="1" x14ac:dyDescent="0.25">
      <c r="A67" s="538">
        <v>671</v>
      </c>
      <c r="B67" s="137" t="s">
        <v>4805</v>
      </c>
      <c r="C67" s="3" t="s">
        <v>4804</v>
      </c>
      <c r="D67" s="3" t="s">
        <v>131</v>
      </c>
      <c r="E67" s="7" t="s">
        <v>382</v>
      </c>
      <c r="F67" s="7" t="s">
        <v>4509</v>
      </c>
      <c r="H67" s="41" t="s">
        <v>4806</v>
      </c>
      <c r="I67" s="41"/>
      <c r="X67" s="3"/>
      <c r="Y67" s="3"/>
      <c r="AL67" s="28"/>
      <c r="AM67" s="28"/>
      <c r="AZ67" s="28"/>
      <c r="BA67" s="34"/>
      <c r="BB67" s="31"/>
      <c r="BC67" s="31"/>
      <c r="BN67" s="28"/>
      <c r="BO67" s="34"/>
      <c r="CC67" s="28"/>
      <c r="CD67" s="28"/>
      <c r="CE67" s="28"/>
      <c r="CF67" s="406"/>
      <c r="CG67" s="4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520" t="s">
        <v>5217</v>
      </c>
      <c r="CT67" s="520" t="s">
        <v>5536</v>
      </c>
      <c r="CU67" s="520" t="s">
        <v>5693</v>
      </c>
      <c r="CV67" s="520" t="s">
        <v>5993</v>
      </c>
      <c r="CW67" s="520" t="s">
        <v>5993</v>
      </c>
      <c r="CX67" s="520" t="s">
        <v>6157</v>
      </c>
      <c r="CY67" s="520" t="s">
        <v>6365</v>
      </c>
      <c r="CZ67" s="520" t="s">
        <v>6595</v>
      </c>
      <c r="DA67" s="520" t="s">
        <v>6870</v>
      </c>
      <c r="DB67" s="520"/>
      <c r="DC67" s="520"/>
      <c r="DD67" s="520"/>
      <c r="DE67" s="7"/>
      <c r="DF67" s="47"/>
      <c r="DG67" s="28" t="s">
        <v>4810</v>
      </c>
      <c r="DH67" s="34" t="s">
        <v>5217</v>
      </c>
      <c r="DI67" s="28"/>
      <c r="DJ67" s="47"/>
      <c r="DK67" s="47"/>
      <c r="DL67" s="47"/>
      <c r="DM67" s="47"/>
      <c r="DN67" s="47"/>
      <c r="DO67" s="31"/>
    </row>
    <row r="68" spans="1:120" s="275" customFormat="1" x14ac:dyDescent="0.25">
      <c r="A68" s="164"/>
      <c r="B68" s="184"/>
      <c r="C68" s="184"/>
      <c r="D68" s="184"/>
      <c r="E68" s="184"/>
      <c r="F68" s="184"/>
      <c r="G68" s="5"/>
      <c r="H68" s="235"/>
      <c r="I68" s="235"/>
      <c r="X68" s="3"/>
      <c r="Y68" s="3"/>
      <c r="AL68" s="103"/>
      <c r="AM68" s="103"/>
      <c r="AZ68" s="28"/>
      <c r="BA68" s="34"/>
      <c r="BB68" s="19"/>
      <c r="BC68" s="19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103"/>
      <c r="BO68" s="103"/>
      <c r="CB68" s="5"/>
      <c r="CC68" s="103"/>
      <c r="CD68" s="103"/>
      <c r="CE68" s="103"/>
      <c r="CF68" s="421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</row>
    <row r="69" spans="1:120" x14ac:dyDescent="0.25">
      <c r="C69" s="184"/>
      <c r="D69" s="184"/>
      <c r="AZ69" s="28"/>
      <c r="BA69" s="34"/>
      <c r="BB69" s="31"/>
      <c r="BC69" s="31"/>
    </row>
    <row r="70" spans="1:120" x14ac:dyDescent="0.25">
      <c r="B70" s="90" t="s">
        <v>930</v>
      </c>
      <c r="AZ70" s="28"/>
      <c r="BA70" s="34"/>
      <c r="BB70" s="31"/>
      <c r="BC70" s="31"/>
    </row>
    <row r="71" spans="1:120" x14ac:dyDescent="0.25">
      <c r="B71" s="92"/>
      <c r="C71" s="91" t="s">
        <v>938</v>
      </c>
      <c r="D71" s="91" t="s">
        <v>935</v>
      </c>
      <c r="AZ71" s="28"/>
      <c r="BA71" s="28"/>
      <c r="BB71" s="182"/>
      <c r="BC71" s="31"/>
    </row>
    <row r="72" spans="1:120" x14ac:dyDescent="0.25">
      <c r="B72" s="86"/>
      <c r="C72" s="91"/>
      <c r="D72" s="91"/>
      <c r="AZ72" s="28"/>
      <c r="BA72" s="28"/>
      <c r="BB72" s="182"/>
      <c r="BC72" s="31"/>
    </row>
    <row r="73" spans="1:120" x14ac:dyDescent="0.25">
      <c r="A73">
        <v>3</v>
      </c>
      <c r="B73" s="62">
        <v>200</v>
      </c>
      <c r="C73" s="62"/>
      <c r="AZ73" s="28"/>
      <c r="BA73" s="28"/>
      <c r="BB73" s="182"/>
      <c r="BC73" s="31"/>
    </row>
    <row r="74" spans="1:120" x14ac:dyDescent="0.25">
      <c r="A74">
        <v>4</v>
      </c>
      <c r="B74" s="62">
        <v>300</v>
      </c>
      <c r="C74" s="99">
        <v>1</v>
      </c>
      <c r="D74" s="88">
        <f t="shared" ref="D74:D85" si="3">IFERROR(C74*B73, 0)</f>
        <v>200</v>
      </c>
      <c r="AZ74" s="28"/>
      <c r="BA74" s="28"/>
      <c r="BB74" s="182"/>
      <c r="BC74" s="31"/>
    </row>
    <row r="75" spans="1:120" x14ac:dyDescent="0.25">
      <c r="A75">
        <v>5</v>
      </c>
      <c r="B75" s="62">
        <v>350</v>
      </c>
      <c r="C75" s="99">
        <v>1</v>
      </c>
      <c r="D75" s="88">
        <f t="shared" si="3"/>
        <v>300</v>
      </c>
      <c r="AZ75" s="28"/>
      <c r="BA75" s="28"/>
      <c r="BB75" s="182"/>
      <c r="BC75" s="31"/>
    </row>
    <row r="76" spans="1:120" x14ac:dyDescent="0.25">
      <c r="A76">
        <v>6</v>
      </c>
      <c r="B76" s="62">
        <v>400</v>
      </c>
      <c r="C76" s="99">
        <v>0</v>
      </c>
      <c r="D76" s="88">
        <f t="shared" si="3"/>
        <v>0</v>
      </c>
      <c r="AZ76" s="28"/>
      <c r="BA76" s="28"/>
      <c r="BB76" s="182"/>
      <c r="BC76" s="31"/>
    </row>
    <row r="77" spans="1:120" x14ac:dyDescent="0.25">
      <c r="A77">
        <v>7</v>
      </c>
      <c r="B77" s="62">
        <v>500</v>
      </c>
      <c r="C77" s="99">
        <v>2</v>
      </c>
      <c r="D77" s="88">
        <f t="shared" si="3"/>
        <v>800</v>
      </c>
      <c r="AZ77" s="28"/>
      <c r="BA77" s="28"/>
    </row>
    <row r="78" spans="1:120" x14ac:dyDescent="0.25">
      <c r="A78">
        <v>8</v>
      </c>
      <c r="B78" s="62">
        <v>550</v>
      </c>
      <c r="C78" s="99">
        <v>2</v>
      </c>
      <c r="D78" s="88">
        <f t="shared" si="3"/>
        <v>1000</v>
      </c>
    </row>
    <row r="79" spans="1:120" x14ac:dyDescent="0.25">
      <c r="A79">
        <v>9</v>
      </c>
      <c r="B79" s="62">
        <v>600</v>
      </c>
      <c r="C79" s="99">
        <v>0</v>
      </c>
      <c r="D79" s="88">
        <f t="shared" si="3"/>
        <v>0</v>
      </c>
    </row>
    <row r="80" spans="1:120" x14ac:dyDescent="0.25">
      <c r="A80">
        <v>10</v>
      </c>
      <c r="B80" s="62">
        <v>650</v>
      </c>
      <c r="C80" s="99">
        <v>0</v>
      </c>
      <c r="D80" s="88">
        <f t="shared" si="3"/>
        <v>0</v>
      </c>
    </row>
    <row r="81" spans="1:46" x14ac:dyDescent="0.25">
      <c r="A81">
        <v>11</v>
      </c>
      <c r="B81" s="62">
        <v>700</v>
      </c>
      <c r="C81" s="99">
        <v>0</v>
      </c>
      <c r="D81" s="88">
        <f t="shared" si="3"/>
        <v>0</v>
      </c>
    </row>
    <row r="82" spans="1:46" x14ac:dyDescent="0.25">
      <c r="A82">
        <v>12</v>
      </c>
      <c r="B82" s="62">
        <v>750</v>
      </c>
      <c r="C82" s="99">
        <v>0</v>
      </c>
      <c r="D82" s="88">
        <f t="shared" si="3"/>
        <v>0</v>
      </c>
      <c r="AT82">
        <f>1.75+1.5+0.75+1.75+0.5</f>
        <v>6.25</v>
      </c>
    </row>
    <row r="83" spans="1:46" x14ac:dyDescent="0.25">
      <c r="A83">
        <v>13</v>
      </c>
      <c r="B83" s="62">
        <v>800</v>
      </c>
      <c r="C83" s="99">
        <v>1</v>
      </c>
      <c r="D83" s="88">
        <f t="shared" si="3"/>
        <v>750</v>
      </c>
    </row>
    <row r="84" spans="1:46" x14ac:dyDescent="0.25">
      <c r="B84" s="62" t="s">
        <v>931</v>
      </c>
      <c r="C84" s="99">
        <v>20</v>
      </c>
      <c r="D84" s="88">
        <f t="shared" si="3"/>
        <v>16000</v>
      </c>
    </row>
    <row r="85" spans="1:46" ht="15.75" thickBot="1" x14ac:dyDescent="0.3">
      <c r="B85" s="87" t="s">
        <v>932</v>
      </c>
      <c r="C85" s="62">
        <v>0</v>
      </c>
      <c r="D85" s="88">
        <f t="shared" si="3"/>
        <v>0</v>
      </c>
    </row>
    <row r="86" spans="1:46" ht="16.5" thickTop="1" thickBot="1" x14ac:dyDescent="0.3">
      <c r="B86" t="s">
        <v>933</v>
      </c>
      <c r="C86" s="94">
        <v>27</v>
      </c>
      <c r="D86" s="88">
        <f>SUM(D74:D85)</f>
        <v>19050</v>
      </c>
    </row>
    <row r="87" spans="1:46" ht="15.75" hidden="1" outlineLevel="1" thickTop="1" x14ac:dyDescent="0.25">
      <c r="B87" t="s">
        <v>937</v>
      </c>
      <c r="C87" s="62"/>
    </row>
    <row r="88" spans="1:46" ht="15.75" hidden="1" outlineLevel="1" thickTop="1" x14ac:dyDescent="0.25">
      <c r="B88" t="s">
        <v>936</v>
      </c>
      <c r="C88" s="62"/>
      <c r="D88" s="88">
        <f>-SUM(L4:L229)</f>
        <v>-19450</v>
      </c>
    </row>
    <row r="89" spans="1:46" ht="16.5" collapsed="1" thickTop="1" thickBot="1" x14ac:dyDescent="0.3">
      <c r="C89" s="62"/>
      <c r="D89" s="95">
        <f>+D86+D88</f>
        <v>-400</v>
      </c>
    </row>
    <row r="90" spans="1:46" ht="15.75" hidden="1" outlineLevel="1" thickTop="1" x14ac:dyDescent="0.25">
      <c r="B90" t="s">
        <v>941</v>
      </c>
    </row>
    <row r="91" spans="1:46" ht="15.75" hidden="1" outlineLevel="1" thickTop="1" x14ac:dyDescent="0.25">
      <c r="B91" t="s">
        <v>942</v>
      </c>
      <c r="C91" s="97"/>
      <c r="D91" s="88">
        <f>-SUM(M4:M85)</f>
        <v>-19450</v>
      </c>
    </row>
    <row r="92" spans="1:46" ht="16.5" collapsed="1" thickTop="1" thickBot="1" x14ac:dyDescent="0.3">
      <c r="C92" s="97"/>
      <c r="D92" s="95">
        <f>+D86+D91</f>
        <v>-400</v>
      </c>
    </row>
    <row r="93" spans="1:46" ht="15.75" hidden="1" outlineLevel="1" thickTop="1" x14ac:dyDescent="0.25">
      <c r="B93" t="s">
        <v>943</v>
      </c>
    </row>
    <row r="94" spans="1:46" ht="15.75" hidden="1" outlineLevel="1" thickTop="1" x14ac:dyDescent="0.25">
      <c r="B94" t="s">
        <v>944</v>
      </c>
      <c r="C94" s="97"/>
      <c r="D94" s="88">
        <f>-SUM(N4:N89)</f>
        <v>-14550</v>
      </c>
    </row>
    <row r="95" spans="1:46" ht="16.5" collapsed="1" thickTop="1" thickBot="1" x14ac:dyDescent="0.3">
      <c r="C95" s="97"/>
      <c r="D95" s="95">
        <f>+D86+D94</f>
        <v>4500</v>
      </c>
    </row>
    <row r="96" spans="1:46" ht="15.75" hidden="1" outlineLevel="1" thickTop="1" x14ac:dyDescent="0.25">
      <c r="B96" t="s">
        <v>945</v>
      </c>
    </row>
    <row r="97" spans="2:4" ht="15.75" hidden="1" outlineLevel="1" thickTop="1" x14ac:dyDescent="0.25">
      <c r="B97" t="s">
        <v>946</v>
      </c>
      <c r="C97" s="97"/>
      <c r="D97" s="88">
        <f>-SUM(O4:O82)</f>
        <v>-12950</v>
      </c>
    </row>
    <row r="98" spans="2:4" ht="16.5" collapsed="1" thickTop="1" thickBot="1" x14ac:dyDescent="0.3">
      <c r="C98" s="97"/>
      <c r="D98" s="95">
        <f>+D86+D97</f>
        <v>6100</v>
      </c>
    </row>
    <row r="99" spans="2:4" ht="15.75" thickTop="1" x14ac:dyDescent="0.25">
      <c r="B99" t="s">
        <v>951</v>
      </c>
    </row>
    <row r="100" spans="2:4" x14ac:dyDescent="0.25">
      <c r="B100" t="s">
        <v>952</v>
      </c>
      <c r="C100" s="115"/>
      <c r="D100" s="88">
        <f>-SUM(P4:P91)</f>
        <v>-19050</v>
      </c>
    </row>
    <row r="101" spans="2:4" ht="15.75" thickBot="1" x14ac:dyDescent="0.3">
      <c r="C101" s="115"/>
      <c r="D101" s="95">
        <f>+D86+D100</f>
        <v>0</v>
      </c>
    </row>
    <row r="102" spans="2:4" ht="15.75" thickTop="1" x14ac:dyDescent="0.25">
      <c r="B102" t="s">
        <v>974</v>
      </c>
    </row>
    <row r="103" spans="2:4" x14ac:dyDescent="0.25">
      <c r="B103" t="s">
        <v>975</v>
      </c>
      <c r="D103" s="126">
        <f>-SUM(Q4:Q41)</f>
        <v>-10550</v>
      </c>
    </row>
    <row r="104" spans="2:4" ht="15.75" thickBot="1" x14ac:dyDescent="0.3">
      <c r="D104" s="127">
        <f>D86+D103</f>
        <v>8500</v>
      </c>
    </row>
    <row r="105" spans="2:4" ht="15.75" thickTop="1" x14ac:dyDescent="0.25">
      <c r="B105" t="s">
        <v>976</v>
      </c>
    </row>
    <row r="106" spans="2:4" x14ac:dyDescent="0.25">
      <c r="B106" t="s">
        <v>977</v>
      </c>
      <c r="D106" s="126">
        <f>-SUM(R4:R44)</f>
        <v>-10550</v>
      </c>
    </row>
    <row r="107" spans="2:4" ht="15.75" thickBot="1" x14ac:dyDescent="0.3">
      <c r="D107" s="127">
        <f>D86+D106</f>
        <v>8500</v>
      </c>
    </row>
    <row r="108" spans="2:4" ht="15.75" thickTop="1" x14ac:dyDescent="0.25">
      <c r="B108" t="s">
        <v>978</v>
      </c>
    </row>
    <row r="109" spans="2:4" x14ac:dyDescent="0.25">
      <c r="B109" t="s">
        <v>979</v>
      </c>
      <c r="D109" s="126">
        <f>-SUM(S4:S64)</f>
        <v>-19050</v>
      </c>
    </row>
    <row r="110" spans="2:4" ht="15.75" thickBot="1" x14ac:dyDescent="0.3">
      <c r="D110" s="127">
        <f>D86+D109</f>
        <v>0</v>
      </c>
    </row>
    <row r="111" spans="2:4" ht="15.75" thickTop="1" x14ac:dyDescent="0.25">
      <c r="B111" t="s">
        <v>980</v>
      </c>
    </row>
    <row r="112" spans="2:4" x14ac:dyDescent="0.25">
      <c r="B112" t="s">
        <v>981</v>
      </c>
      <c r="D112" s="126">
        <f>-SUM(T4:T64)</f>
        <v>-18250</v>
      </c>
    </row>
    <row r="113" spans="2:4" ht="15.75" thickBot="1" x14ac:dyDescent="0.3">
      <c r="D113" s="127">
        <f>D86+D112</f>
        <v>800</v>
      </c>
    </row>
    <row r="114" spans="2:4" ht="15.75" thickTop="1" x14ac:dyDescent="0.25">
      <c r="B114" t="s">
        <v>982</v>
      </c>
    </row>
    <row r="115" spans="2:4" x14ac:dyDescent="0.25">
      <c r="B115" t="s">
        <v>983</v>
      </c>
      <c r="D115" s="126">
        <f>-SUM(U4:U64)</f>
        <v>-17450</v>
      </c>
    </row>
    <row r="116" spans="2:4" ht="15.75" thickBot="1" x14ac:dyDescent="0.3">
      <c r="D116" s="127">
        <f>D86+D115</f>
        <v>1600</v>
      </c>
    </row>
    <row r="117" spans="2:4" ht="15.75" thickTop="1" x14ac:dyDescent="0.25">
      <c r="B117" t="s">
        <v>984</v>
      </c>
    </row>
    <row r="118" spans="2:4" x14ac:dyDescent="0.25">
      <c r="B118" t="s">
        <v>985</v>
      </c>
      <c r="D118" s="126">
        <f>-SUM(V4:V64)</f>
        <v>-18250</v>
      </c>
    </row>
    <row r="119" spans="2:4" ht="15.75" thickBot="1" x14ac:dyDescent="0.3">
      <c r="D119" s="127">
        <f>D86+D118</f>
        <v>800</v>
      </c>
    </row>
    <row r="120" spans="2:4" ht="15.75" thickTop="1" x14ac:dyDescent="0.25">
      <c r="B120" t="s">
        <v>987</v>
      </c>
    </row>
    <row r="121" spans="2:4" x14ac:dyDescent="0.25">
      <c r="B121" t="s">
        <v>988</v>
      </c>
      <c r="D121" s="126">
        <f>-SUM(W4:W64)</f>
        <v>-17250</v>
      </c>
    </row>
    <row r="122" spans="2:4" ht="15.75" thickBot="1" x14ac:dyDescent="0.3">
      <c r="D122" s="127">
        <f>D86+D121</f>
        <v>1800</v>
      </c>
    </row>
    <row r="123" spans="2:4" ht="15.75" thickTop="1" x14ac:dyDescent="0.25"/>
    <row r="65565" ht="13.5" customHeight="1" x14ac:dyDescent="0.25"/>
  </sheetData>
  <autoFilter ref="A2:AN13"/>
  <mergeCells count="2">
    <mergeCell ref="AE44:AI44"/>
    <mergeCell ref="AE51:AI51"/>
  </mergeCells>
  <pageMargins left="0.2" right="0.2" top="0.25" bottom="0.25" header="0.3" footer="0.3"/>
  <pageSetup paperSize="9" scale="80" orientation="portrait" horizontalDpi="4294967293" verticalDpi="4294967293" r:id="rId1"/>
  <headerFooter>
    <oddHeader>&amp;L&amp;"Calibri"&amp;10&amp;K000000CLASSIFICATION: C1 - CONTROLLED&amp;1#</oddHeader>
  </headerFooter>
  <customProperties>
    <customPr name="_pios_id" r:id="rId2"/>
  </customProperties>
  <ignoredErrors>
    <ignoredError sqref="D91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EL155"/>
  <sheetViews>
    <sheetView topLeftCell="A46" zoomScaleNormal="100" workbookViewId="0">
      <pane xSplit="4" topLeftCell="DS1" activePane="topRight" state="frozen"/>
      <selection pane="topRight" activeCell="DX30" sqref="DX30"/>
    </sheetView>
  </sheetViews>
  <sheetFormatPr defaultRowHeight="15" outlineLevelRow="1" x14ac:dyDescent="0.25"/>
  <cols>
    <col min="2" max="2" width="24.42578125" customWidth="1"/>
    <col min="3" max="3" width="31.140625" customWidth="1"/>
    <col min="4" max="4" width="29.85546875" customWidth="1"/>
    <col min="5" max="5" width="19" customWidth="1"/>
    <col min="6" max="6" width="9.140625" customWidth="1"/>
    <col min="7" max="7" width="14" customWidth="1"/>
    <col min="8" max="8" width="17.5703125" style="275" customWidth="1"/>
    <col min="9" max="9" width="15.140625" customWidth="1"/>
    <col min="10" max="10" width="13.42578125" customWidth="1"/>
    <col min="11" max="15" width="9.140625" customWidth="1"/>
    <col min="16" max="16" width="11.140625" customWidth="1"/>
    <col min="17" max="17" width="9.140625" customWidth="1"/>
    <col min="18" max="18" width="10.85546875" customWidth="1"/>
    <col min="19" max="19" width="10.5703125" customWidth="1"/>
    <col min="20" max="22" width="9.140625" customWidth="1"/>
    <col min="23" max="24" width="10.5703125" customWidth="1"/>
    <col min="25" max="25" width="9.140625" customWidth="1"/>
    <col min="26" max="26" width="13.42578125" customWidth="1"/>
    <col min="27" max="28" width="13.85546875" customWidth="1"/>
    <col min="29" max="29" width="9.28515625" customWidth="1"/>
    <col min="30" max="30" width="11.85546875" customWidth="1"/>
    <col min="31" max="31" width="11.42578125" customWidth="1"/>
    <col min="32" max="32" width="13.85546875" customWidth="1"/>
    <col min="33" max="33" width="13.5703125" customWidth="1"/>
    <col min="34" max="34" width="11.140625" customWidth="1"/>
    <col min="35" max="36" width="9.140625" customWidth="1"/>
    <col min="37" max="37" width="14.42578125" style="58" customWidth="1"/>
    <col min="38" max="38" width="12.85546875" style="58" customWidth="1"/>
    <col min="39" max="42" width="9.140625" customWidth="1"/>
    <col min="43" max="43" width="10.85546875" customWidth="1"/>
    <col min="44" max="50" width="9.140625" customWidth="1"/>
    <col min="51" max="51" width="10.5703125" customWidth="1"/>
    <col min="52" max="64" width="9.140625" customWidth="1"/>
    <col min="65" max="65" width="14.140625" customWidth="1"/>
    <col min="66" max="66" width="12.140625" customWidth="1"/>
    <col min="67" max="67" width="9.85546875" customWidth="1"/>
    <col min="68" max="68" width="10.42578125" customWidth="1"/>
    <col min="69" max="78" width="9.140625" customWidth="1"/>
    <col min="79" max="79" width="14.140625" customWidth="1"/>
    <col min="80" max="80" width="12.140625" customWidth="1"/>
    <col min="81" max="92" width="9.140625" customWidth="1"/>
    <col min="93" max="93" width="10.7109375" customWidth="1"/>
    <col min="94" max="94" width="15.140625" customWidth="1"/>
    <col min="95" max="97" width="12.85546875" style="275" customWidth="1"/>
    <col min="98" max="131" width="10.85546875" style="275" customWidth="1"/>
  </cols>
  <sheetData>
    <row r="1" spans="1:142" s="275" customFormat="1" ht="15.75" thickBot="1" x14ac:dyDescent="0.3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28"/>
      <c r="AL1" s="28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>
        <f>+SUBTOTAL(9,CR3:CR33)</f>
        <v>15400</v>
      </c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>
        <f>+SUBTOTAL(9, DS3:DS90)</f>
        <v>79700</v>
      </c>
      <c r="DT1" s="24"/>
      <c r="DU1" s="24"/>
      <c r="DV1" s="24"/>
      <c r="DW1" s="24"/>
      <c r="DX1" s="24"/>
      <c r="DY1" s="24"/>
      <c r="DZ1" s="24"/>
      <c r="EA1" s="24"/>
    </row>
    <row r="2" spans="1:142" s="2" customFormat="1" ht="34.5" customHeight="1" thickBot="1" x14ac:dyDescent="0.3">
      <c r="A2" s="38" t="s">
        <v>416</v>
      </c>
      <c r="B2" s="264" t="s">
        <v>88</v>
      </c>
      <c r="C2" s="38" t="s">
        <v>89</v>
      </c>
      <c r="D2" s="38" t="s">
        <v>90</v>
      </c>
      <c r="E2" s="38" t="s">
        <v>91</v>
      </c>
      <c r="F2" s="38" t="s">
        <v>0</v>
      </c>
      <c r="G2" s="38" t="s">
        <v>699</v>
      </c>
      <c r="H2" s="38" t="s">
        <v>1655</v>
      </c>
      <c r="I2" s="39" t="s">
        <v>92</v>
      </c>
      <c r="J2" s="39" t="s">
        <v>99</v>
      </c>
      <c r="K2" s="38" t="s">
        <v>93</v>
      </c>
      <c r="L2" s="38" t="s">
        <v>94</v>
      </c>
      <c r="M2" s="38" t="s">
        <v>95</v>
      </c>
      <c r="N2" s="38" t="s">
        <v>96</v>
      </c>
      <c r="O2" s="38" t="s">
        <v>97</v>
      </c>
      <c r="P2" s="38" t="s">
        <v>98</v>
      </c>
      <c r="Q2" s="38" t="s">
        <v>421</v>
      </c>
      <c r="R2" s="38" t="s">
        <v>423</v>
      </c>
      <c r="S2" s="38" t="s">
        <v>424</v>
      </c>
      <c r="T2" s="38" t="s">
        <v>442</v>
      </c>
      <c r="U2" s="38" t="s">
        <v>449</v>
      </c>
      <c r="V2" s="38" t="s">
        <v>450</v>
      </c>
      <c r="W2" s="30" t="s">
        <v>618</v>
      </c>
      <c r="X2" s="30" t="s">
        <v>619</v>
      </c>
      <c r="Y2" s="81">
        <v>42826</v>
      </c>
      <c r="Z2" s="81">
        <v>42856</v>
      </c>
      <c r="AA2" s="81">
        <v>42887</v>
      </c>
      <c r="AB2" s="81">
        <v>42917</v>
      </c>
      <c r="AC2" s="81">
        <v>42948</v>
      </c>
      <c r="AD2" s="81">
        <v>42979</v>
      </c>
      <c r="AE2" s="81">
        <v>43009</v>
      </c>
      <c r="AF2" s="81">
        <v>43040</v>
      </c>
      <c r="AG2" s="81">
        <v>43070</v>
      </c>
      <c r="AH2" s="81">
        <v>43101</v>
      </c>
      <c r="AI2" s="81">
        <v>43132</v>
      </c>
      <c r="AJ2" s="81">
        <v>43160</v>
      </c>
      <c r="AK2" s="167" t="s">
        <v>1060</v>
      </c>
      <c r="AL2" s="167" t="s">
        <v>1055</v>
      </c>
      <c r="AM2" s="81">
        <v>43191</v>
      </c>
      <c r="AN2" s="81">
        <v>43221</v>
      </c>
      <c r="AO2" s="81">
        <v>43252</v>
      </c>
      <c r="AP2" s="81">
        <v>43282</v>
      </c>
      <c r="AQ2" s="81" t="s">
        <v>1322</v>
      </c>
      <c r="AR2" s="81" t="s">
        <v>1340</v>
      </c>
      <c r="AS2" s="187" t="s">
        <v>1341</v>
      </c>
      <c r="AT2" s="187" t="s">
        <v>1342</v>
      </c>
      <c r="AU2" s="187" t="s">
        <v>1343</v>
      </c>
      <c r="AV2" s="81">
        <v>43466</v>
      </c>
      <c r="AW2" s="81">
        <v>43497</v>
      </c>
      <c r="AX2" s="81">
        <v>43525</v>
      </c>
      <c r="AY2" s="198" t="s">
        <v>1060</v>
      </c>
      <c r="AZ2" s="198" t="s">
        <v>99</v>
      </c>
      <c r="BA2" s="81">
        <v>43556</v>
      </c>
      <c r="BB2" s="81">
        <v>43586</v>
      </c>
      <c r="BC2" s="81">
        <v>43617</v>
      </c>
      <c r="BD2" s="81" t="s">
        <v>1379</v>
      </c>
      <c r="BE2" s="81" t="s">
        <v>1380</v>
      </c>
      <c r="BF2" s="81" t="s">
        <v>1632</v>
      </c>
      <c r="BG2" s="283" t="s">
        <v>1382</v>
      </c>
      <c r="BH2" s="187" t="s">
        <v>1383</v>
      </c>
      <c r="BI2" s="187" t="s">
        <v>1384</v>
      </c>
      <c r="BJ2" s="81">
        <v>43831</v>
      </c>
      <c r="BK2" s="81">
        <v>43862</v>
      </c>
      <c r="BL2" s="81">
        <v>43891</v>
      </c>
      <c r="BM2" s="67" t="s">
        <v>92</v>
      </c>
      <c r="BN2" s="67" t="s">
        <v>99</v>
      </c>
      <c r="BO2" s="81" t="s">
        <v>1789</v>
      </c>
      <c r="BP2" s="81" t="s">
        <v>1790</v>
      </c>
      <c r="BQ2" s="81" t="s">
        <v>1829</v>
      </c>
      <c r="BR2" s="81" t="s">
        <v>1840</v>
      </c>
      <c r="BS2" s="81" t="s">
        <v>1865</v>
      </c>
      <c r="BT2" s="283" t="s">
        <v>1888</v>
      </c>
      <c r="BU2" s="283" t="s">
        <v>1927</v>
      </c>
      <c r="BV2" s="283">
        <v>44136</v>
      </c>
      <c r="BW2" s="284">
        <v>44185</v>
      </c>
      <c r="BX2" s="283" t="s">
        <v>1998</v>
      </c>
      <c r="BY2" s="81">
        <v>44228</v>
      </c>
      <c r="BZ2" s="81" t="s">
        <v>2011</v>
      </c>
      <c r="CA2" s="67" t="s">
        <v>92</v>
      </c>
      <c r="CB2" s="67" t="s">
        <v>99</v>
      </c>
      <c r="CC2" s="283" t="s">
        <v>2077</v>
      </c>
      <c r="CD2" s="284">
        <v>44337</v>
      </c>
      <c r="CE2" s="284">
        <v>44368</v>
      </c>
      <c r="CF2" s="284" t="s">
        <v>2154</v>
      </c>
      <c r="CG2" s="283" t="s">
        <v>2155</v>
      </c>
      <c r="CH2" s="283" t="s">
        <v>2188</v>
      </c>
      <c r="CI2" s="283" t="s">
        <v>2157</v>
      </c>
      <c r="CJ2" s="283" t="s">
        <v>2158</v>
      </c>
      <c r="CK2" s="283" t="s">
        <v>2159</v>
      </c>
      <c r="CL2" s="283" t="s">
        <v>2160</v>
      </c>
      <c r="CM2" s="81">
        <v>44593</v>
      </c>
      <c r="CN2" s="81">
        <v>44621</v>
      </c>
      <c r="CO2" s="284" t="s">
        <v>2358</v>
      </c>
      <c r="CP2" s="167" t="s">
        <v>92</v>
      </c>
      <c r="CQ2" s="167" t="s">
        <v>99</v>
      </c>
      <c r="CR2" s="198" t="s">
        <v>4195</v>
      </c>
      <c r="CS2" s="409" t="s">
        <v>1939</v>
      </c>
      <c r="CT2" s="284">
        <v>44673</v>
      </c>
      <c r="CU2" s="283" t="s">
        <v>2523</v>
      </c>
      <c r="CV2" s="283" t="s">
        <v>2730</v>
      </c>
      <c r="CW2" s="283" t="s">
        <v>2900</v>
      </c>
      <c r="CX2" s="283">
        <v>44795</v>
      </c>
      <c r="CY2" s="283" t="s">
        <v>2902</v>
      </c>
      <c r="CZ2" s="283" t="s">
        <v>3122</v>
      </c>
      <c r="DA2" s="283" t="s">
        <v>3123</v>
      </c>
      <c r="DB2" s="283" t="s">
        <v>3124</v>
      </c>
      <c r="DC2" s="283" t="s">
        <v>3125</v>
      </c>
      <c r="DD2" s="283" t="s">
        <v>3911</v>
      </c>
      <c r="DE2" s="283" t="s">
        <v>3912</v>
      </c>
      <c r="DF2" s="283" t="s">
        <v>4782</v>
      </c>
      <c r="DG2" s="283" t="s">
        <v>5145</v>
      </c>
      <c r="DH2" s="283" t="s">
        <v>4971</v>
      </c>
      <c r="DI2" s="283" t="s">
        <v>5146</v>
      </c>
      <c r="DJ2" s="283" t="s">
        <v>5147</v>
      </c>
      <c r="DK2" s="283">
        <v>45192</v>
      </c>
      <c r="DL2" s="283" t="s">
        <v>5149</v>
      </c>
      <c r="DM2" s="283" t="s">
        <v>5150</v>
      </c>
      <c r="DN2" s="283">
        <v>45261</v>
      </c>
      <c r="DO2" s="283" t="s">
        <v>5152</v>
      </c>
      <c r="DP2" s="283" t="s">
        <v>5153</v>
      </c>
      <c r="DQ2" s="283" t="s">
        <v>5154</v>
      </c>
      <c r="DR2" s="283"/>
      <c r="DS2" s="484" t="s">
        <v>4022</v>
      </c>
      <c r="DT2" s="534" t="s">
        <v>1060</v>
      </c>
      <c r="DU2" s="534" t="s">
        <v>99</v>
      </c>
      <c r="DV2" s="534" t="s">
        <v>7965</v>
      </c>
      <c r="DW2" s="529" t="s">
        <v>7616</v>
      </c>
      <c r="DX2" s="529" t="s">
        <v>7608</v>
      </c>
      <c r="DY2" s="529" t="s">
        <v>7442</v>
      </c>
      <c r="DZ2" s="529" t="s">
        <v>7774</v>
      </c>
      <c r="EA2" s="529" t="s">
        <v>7775</v>
      </c>
      <c r="EB2" s="529" t="s">
        <v>5145</v>
      </c>
      <c r="EC2" s="529" t="s">
        <v>4971</v>
      </c>
      <c r="ED2" s="529" t="s">
        <v>5146</v>
      </c>
      <c r="EE2" s="529" t="s">
        <v>5147</v>
      </c>
      <c r="EF2" s="529" t="s">
        <v>5148</v>
      </c>
      <c r="EG2" s="529" t="s">
        <v>5149</v>
      </c>
      <c r="EH2" s="529" t="s">
        <v>5150</v>
      </c>
      <c r="EI2" s="529" t="s">
        <v>5151</v>
      </c>
      <c r="EJ2" s="529" t="s">
        <v>5152</v>
      </c>
      <c r="EK2" s="529" t="s">
        <v>5153</v>
      </c>
      <c r="EL2" s="529" t="s">
        <v>5154</v>
      </c>
    </row>
    <row r="3" spans="1:142" x14ac:dyDescent="0.25">
      <c r="A3" s="31"/>
      <c r="B3" s="79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8"/>
      <c r="R3" s="31"/>
      <c r="S3" s="31"/>
      <c r="T3" s="31"/>
      <c r="U3" s="31"/>
      <c r="V3" s="31"/>
      <c r="W3" s="28"/>
      <c r="X3" s="28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28"/>
      <c r="AL3" s="28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28"/>
      <c r="AZ3" s="28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28"/>
      <c r="BN3" s="28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28"/>
      <c r="CB3" s="28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50">
        <f>+SUM(CO4:CO32)</f>
        <v>1100</v>
      </c>
      <c r="CP3" s="28"/>
      <c r="CQ3" s="28"/>
      <c r="CR3" s="28"/>
      <c r="CS3" s="406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>
        <f>+CS3*(COUNTBLANK(CT3:DR3)-1)</f>
        <v>0</v>
      </c>
      <c r="DT3" s="28"/>
      <c r="DU3" s="34"/>
      <c r="DV3" s="28"/>
      <c r="DW3" s="7"/>
      <c r="DX3" s="7"/>
      <c r="DY3" s="7"/>
      <c r="DZ3" s="7"/>
      <c r="EA3" s="7"/>
    </row>
    <row r="4" spans="1:142" x14ac:dyDescent="0.25">
      <c r="A4" s="37">
        <v>70</v>
      </c>
      <c r="B4" s="79" t="s">
        <v>57</v>
      </c>
      <c r="C4" s="494" t="s">
        <v>3</v>
      </c>
      <c r="D4" s="31" t="s">
        <v>4</v>
      </c>
      <c r="E4" s="31" t="s">
        <v>1</v>
      </c>
      <c r="F4" s="31" t="s">
        <v>5</v>
      </c>
      <c r="G4" s="42" t="s">
        <v>700</v>
      </c>
      <c r="H4" s="42"/>
      <c r="I4" s="31">
        <v>1000</v>
      </c>
      <c r="J4" s="31">
        <v>750</v>
      </c>
      <c r="K4" s="31">
        <v>750</v>
      </c>
      <c r="L4" s="31">
        <v>750</v>
      </c>
      <c r="M4" s="93">
        <v>1000</v>
      </c>
      <c r="N4" s="93"/>
      <c r="O4" s="31">
        <v>750</v>
      </c>
      <c r="P4" s="31">
        <v>750</v>
      </c>
      <c r="Q4" s="496">
        <v>750</v>
      </c>
      <c r="R4" s="31">
        <v>750</v>
      </c>
      <c r="S4" s="31">
        <v>750</v>
      </c>
      <c r="T4" s="31">
        <v>750</v>
      </c>
      <c r="U4" s="31">
        <v>750</v>
      </c>
      <c r="V4" s="31">
        <v>750</v>
      </c>
      <c r="W4" s="28"/>
      <c r="X4" s="28">
        <v>800</v>
      </c>
      <c r="Y4" s="31">
        <v>800</v>
      </c>
      <c r="Z4" s="31">
        <v>800</v>
      </c>
      <c r="AA4" s="67">
        <v>800</v>
      </c>
      <c r="AB4" s="31">
        <v>800</v>
      </c>
      <c r="AC4" s="31">
        <v>800</v>
      </c>
      <c r="AD4" s="31">
        <v>800</v>
      </c>
      <c r="AE4" s="31">
        <v>800</v>
      </c>
      <c r="AF4" s="31">
        <v>800</v>
      </c>
      <c r="AG4" s="31">
        <v>800</v>
      </c>
      <c r="AH4" s="31">
        <v>800</v>
      </c>
      <c r="AI4" s="31">
        <v>800</v>
      </c>
      <c r="AJ4" s="31">
        <v>800</v>
      </c>
      <c r="AK4" s="28"/>
      <c r="AL4" s="28">
        <v>850</v>
      </c>
      <c r="AM4" s="31">
        <v>850</v>
      </c>
      <c r="AN4" s="31">
        <v>850</v>
      </c>
      <c r="AO4" s="31">
        <v>850</v>
      </c>
      <c r="AP4" s="31">
        <v>850</v>
      </c>
      <c r="AQ4" s="31">
        <v>850</v>
      </c>
      <c r="AR4" s="31">
        <v>850</v>
      </c>
      <c r="AS4" s="31">
        <v>850</v>
      </c>
      <c r="AT4" s="31">
        <v>850</v>
      </c>
      <c r="AU4" s="31">
        <v>850</v>
      </c>
      <c r="AV4" s="31">
        <v>850</v>
      </c>
      <c r="AW4" s="31">
        <v>850</v>
      </c>
      <c r="AX4" s="31">
        <v>850</v>
      </c>
      <c r="AY4" s="28"/>
      <c r="AZ4" s="28">
        <v>1000</v>
      </c>
      <c r="BA4" s="31">
        <v>1000</v>
      </c>
      <c r="BB4" s="31">
        <v>1000</v>
      </c>
      <c r="BC4" s="31">
        <v>1000</v>
      </c>
      <c r="BD4" s="31">
        <v>1000</v>
      </c>
      <c r="BE4" s="31">
        <v>1000</v>
      </c>
      <c r="BF4" s="31">
        <v>1000</v>
      </c>
      <c r="BG4" s="31">
        <v>1000</v>
      </c>
      <c r="BH4" s="31">
        <v>1000</v>
      </c>
      <c r="BI4" s="31">
        <v>1000</v>
      </c>
      <c r="BJ4" s="31">
        <v>1000</v>
      </c>
      <c r="BK4" s="31">
        <v>1000</v>
      </c>
      <c r="BL4" s="31">
        <v>1000</v>
      </c>
      <c r="BM4" s="28"/>
      <c r="BN4" s="28">
        <v>1000</v>
      </c>
      <c r="BO4" s="31">
        <v>1000</v>
      </c>
      <c r="BP4" s="31">
        <v>0</v>
      </c>
      <c r="BQ4" s="47">
        <v>1000</v>
      </c>
      <c r="BR4" s="47">
        <v>1000</v>
      </c>
      <c r="BS4" s="47">
        <v>1000</v>
      </c>
      <c r="BT4" s="47">
        <v>1000</v>
      </c>
      <c r="BU4" s="47">
        <v>1000</v>
      </c>
      <c r="BV4" s="47">
        <v>1000</v>
      </c>
      <c r="BW4" s="47">
        <v>1000</v>
      </c>
      <c r="BX4" s="47">
        <v>1000</v>
      </c>
      <c r="BY4" s="47">
        <v>1000</v>
      </c>
      <c r="BZ4" s="47">
        <v>1000</v>
      </c>
      <c r="CA4" s="28"/>
      <c r="CB4" s="28">
        <v>1200</v>
      </c>
      <c r="CC4" s="47">
        <v>1200</v>
      </c>
      <c r="CD4" s="47">
        <v>1200</v>
      </c>
      <c r="CE4" s="47">
        <v>1200</v>
      </c>
      <c r="CF4" s="47">
        <v>1200</v>
      </c>
      <c r="CG4" s="47">
        <v>1200</v>
      </c>
      <c r="CH4" s="47">
        <v>1200</v>
      </c>
      <c r="CI4" s="47">
        <v>1200</v>
      </c>
      <c r="CJ4" s="47">
        <v>1200</v>
      </c>
      <c r="CK4" s="47">
        <v>1200</v>
      </c>
      <c r="CL4" s="47">
        <v>1200</v>
      </c>
      <c r="CM4" s="229">
        <v>1200</v>
      </c>
      <c r="CN4" s="229">
        <v>1200</v>
      </c>
      <c r="CO4" s="31">
        <f>1200*(COUNTBLANK(BT4:CN4)-1)</f>
        <v>0</v>
      </c>
      <c r="CP4" s="28"/>
      <c r="CQ4" s="28" t="s">
        <v>4725</v>
      </c>
      <c r="CR4" s="28"/>
      <c r="CS4" s="406">
        <v>1400</v>
      </c>
      <c r="CT4" s="47" t="s">
        <v>2800</v>
      </c>
      <c r="CU4" s="47" t="s">
        <v>3291</v>
      </c>
      <c r="CV4" s="47" t="s">
        <v>3291</v>
      </c>
      <c r="CW4" s="47" t="s">
        <v>3291</v>
      </c>
      <c r="CX4" s="47" t="s">
        <v>3498</v>
      </c>
      <c r="CY4" s="47" t="s">
        <v>3664</v>
      </c>
      <c r="CZ4" s="47" t="s">
        <v>3884</v>
      </c>
      <c r="DA4" s="47" t="s">
        <v>4050</v>
      </c>
      <c r="DB4" s="47" t="s">
        <v>4329</v>
      </c>
      <c r="DC4" s="47" t="s">
        <v>4387</v>
      </c>
      <c r="DD4" s="47" t="s">
        <v>4616</v>
      </c>
      <c r="DE4" s="47" t="s">
        <v>4879</v>
      </c>
      <c r="DF4" s="520" t="s">
        <v>5263</v>
      </c>
      <c r="DG4" s="520" t="s">
        <v>5488</v>
      </c>
      <c r="DH4" s="520" t="s">
        <v>5732</v>
      </c>
      <c r="DI4" s="520" t="s">
        <v>5732</v>
      </c>
      <c r="DJ4" s="520" t="s">
        <v>5960</v>
      </c>
      <c r="DK4" s="520" t="s">
        <v>6098</v>
      </c>
      <c r="DL4" s="520" t="s">
        <v>6348</v>
      </c>
      <c r="DM4" s="520" t="s">
        <v>6590</v>
      </c>
      <c r="DN4" s="520">
        <v>1500</v>
      </c>
      <c r="DO4" s="520" t="s">
        <v>7065</v>
      </c>
      <c r="DP4" s="520" t="s">
        <v>7248</v>
      </c>
      <c r="DQ4" s="520" t="s">
        <v>7480</v>
      </c>
      <c r="DR4" s="47"/>
      <c r="DS4" s="47">
        <f>+CS4*(COUNTBLANK(CT4:DR4)-1)</f>
        <v>0</v>
      </c>
      <c r="DT4" s="28"/>
      <c r="DU4" s="34" t="s">
        <v>7480</v>
      </c>
      <c r="DV4" s="28"/>
      <c r="DW4" s="7" t="s">
        <v>8052</v>
      </c>
      <c r="DX4" s="7" t="s">
        <v>8225</v>
      </c>
      <c r="DY4" s="103" t="s">
        <v>8225</v>
      </c>
      <c r="DZ4" s="356" t="s">
        <v>8293</v>
      </c>
      <c r="EA4" s="356" t="s">
        <v>8293</v>
      </c>
    </row>
    <row r="5" spans="1:142" x14ac:dyDescent="0.25">
      <c r="A5" s="37">
        <v>71</v>
      </c>
      <c r="B5" s="79" t="s">
        <v>58</v>
      </c>
      <c r="C5" s="31" t="s">
        <v>6</v>
      </c>
      <c r="D5" s="31" t="s">
        <v>7</v>
      </c>
      <c r="E5" s="31" t="s">
        <v>1</v>
      </c>
      <c r="F5" s="31" t="s">
        <v>5</v>
      </c>
      <c r="G5" s="42" t="s">
        <v>701</v>
      </c>
      <c r="H5" s="42"/>
      <c r="I5" s="31">
        <v>1000</v>
      </c>
      <c r="J5" s="31">
        <v>750</v>
      </c>
      <c r="K5" s="31">
        <v>750</v>
      </c>
      <c r="L5" s="31">
        <v>750</v>
      </c>
      <c r="M5" s="93">
        <v>1000</v>
      </c>
      <c r="N5" s="93"/>
      <c r="O5" s="31">
        <v>750</v>
      </c>
      <c r="P5" s="31">
        <v>750</v>
      </c>
      <c r="Q5" s="31">
        <v>750</v>
      </c>
      <c r="R5" s="31">
        <v>750</v>
      </c>
      <c r="S5" s="31">
        <v>750</v>
      </c>
      <c r="T5" s="31">
        <v>750</v>
      </c>
      <c r="U5" s="31">
        <v>750</v>
      </c>
      <c r="V5" s="31"/>
      <c r="W5" s="28"/>
      <c r="X5" s="28">
        <v>800</v>
      </c>
      <c r="Y5" s="31">
        <v>800</v>
      </c>
      <c r="Z5" s="31">
        <v>800</v>
      </c>
      <c r="AA5" s="67">
        <v>800</v>
      </c>
      <c r="AB5" s="67">
        <v>800</v>
      </c>
      <c r="AC5" s="31">
        <v>800</v>
      </c>
      <c r="AD5" s="31">
        <v>800</v>
      </c>
      <c r="AE5" s="31">
        <v>800</v>
      </c>
      <c r="AF5" s="31">
        <v>800</v>
      </c>
      <c r="AG5" s="31">
        <v>800</v>
      </c>
      <c r="AH5" s="31">
        <v>800</v>
      </c>
      <c r="AI5" s="31">
        <v>800</v>
      </c>
      <c r="AJ5" s="31">
        <v>800</v>
      </c>
      <c r="AK5" s="28"/>
      <c r="AL5" s="28">
        <v>850</v>
      </c>
      <c r="AM5" s="113"/>
      <c r="AN5" s="31">
        <v>850</v>
      </c>
      <c r="AO5" s="31">
        <v>850</v>
      </c>
      <c r="AP5" s="31">
        <v>850</v>
      </c>
      <c r="AQ5" s="31">
        <v>850</v>
      </c>
      <c r="AR5" s="31">
        <v>400</v>
      </c>
      <c r="AS5" s="31">
        <v>850</v>
      </c>
      <c r="AT5" s="31">
        <v>850</v>
      </c>
      <c r="AU5" s="31">
        <v>850</v>
      </c>
      <c r="AV5" s="31">
        <v>850</v>
      </c>
      <c r="AW5" s="31">
        <v>850</v>
      </c>
      <c r="AX5" s="31"/>
      <c r="AY5" s="28"/>
      <c r="AZ5" s="28">
        <v>1000</v>
      </c>
      <c r="BA5" s="31">
        <v>1000</v>
      </c>
      <c r="BB5" s="31">
        <v>1000</v>
      </c>
      <c r="BC5" s="15">
        <v>1000</v>
      </c>
      <c r="BD5" s="31">
        <v>1000</v>
      </c>
      <c r="BE5" s="31">
        <v>1000</v>
      </c>
      <c r="BF5" s="31">
        <v>1000</v>
      </c>
      <c r="BG5" s="31">
        <v>1000</v>
      </c>
      <c r="BH5" s="31">
        <v>1000</v>
      </c>
      <c r="BI5" s="31">
        <v>1000</v>
      </c>
      <c r="BJ5" s="31">
        <v>1000</v>
      </c>
      <c r="BK5" s="31">
        <v>1000</v>
      </c>
      <c r="BL5" s="31">
        <v>1000</v>
      </c>
      <c r="BM5" s="28"/>
      <c r="BN5" s="28">
        <v>1000</v>
      </c>
      <c r="BO5" s="31">
        <v>1000</v>
      </c>
      <c r="BP5" s="31">
        <v>0</v>
      </c>
      <c r="BQ5" s="31">
        <v>1000</v>
      </c>
      <c r="BR5" s="31">
        <v>1000</v>
      </c>
      <c r="BS5" s="31">
        <v>1000</v>
      </c>
      <c r="BT5" s="31">
        <v>1000</v>
      </c>
      <c r="BU5" s="31">
        <v>1000</v>
      </c>
      <c r="BV5" s="31">
        <v>1000</v>
      </c>
      <c r="BW5" s="31">
        <v>1000</v>
      </c>
      <c r="BX5" s="31">
        <v>1000</v>
      </c>
      <c r="BY5" s="31">
        <v>1000</v>
      </c>
      <c r="BZ5" s="31">
        <v>1000</v>
      </c>
      <c r="CA5" s="28"/>
      <c r="CB5" s="28"/>
      <c r="CC5" s="31">
        <v>1200</v>
      </c>
      <c r="CD5" s="31">
        <v>1200</v>
      </c>
      <c r="CE5" s="31">
        <v>1200</v>
      </c>
      <c r="CF5" s="31">
        <v>1200</v>
      </c>
      <c r="CG5" s="31">
        <v>1200</v>
      </c>
      <c r="CH5" s="31">
        <v>1200</v>
      </c>
      <c r="CI5" s="31">
        <v>1200</v>
      </c>
      <c r="CJ5" s="31">
        <v>1200</v>
      </c>
      <c r="CK5" s="31">
        <v>1200</v>
      </c>
      <c r="CL5" s="31">
        <v>1200</v>
      </c>
      <c r="CM5" s="229">
        <v>1200</v>
      </c>
      <c r="CN5" s="229">
        <v>1200</v>
      </c>
      <c r="CO5" s="31">
        <f>1200*(COUNTBLANK(BT5:CN5)-2)</f>
        <v>0</v>
      </c>
      <c r="CP5" s="28"/>
      <c r="CQ5" s="28" t="s">
        <v>4973</v>
      </c>
      <c r="CR5" s="28"/>
      <c r="CS5" s="406">
        <v>1400</v>
      </c>
      <c r="CT5" s="47" t="s">
        <v>2722</v>
      </c>
      <c r="CU5" s="47" t="s">
        <v>2882</v>
      </c>
      <c r="CV5" s="47" t="s">
        <v>3378</v>
      </c>
      <c r="CW5" s="47" t="s">
        <v>3378</v>
      </c>
      <c r="CX5" s="47" t="s">
        <v>3378</v>
      </c>
      <c r="CY5" s="47" t="s">
        <v>3600</v>
      </c>
      <c r="CZ5" s="47" t="s">
        <v>3909</v>
      </c>
      <c r="DA5" s="47" t="s">
        <v>3909</v>
      </c>
      <c r="DB5" s="47" t="s">
        <v>4185</v>
      </c>
      <c r="DC5" s="47" t="s">
        <v>4476</v>
      </c>
      <c r="DD5" s="47" t="s">
        <v>4706</v>
      </c>
      <c r="DE5" s="47" t="s">
        <v>4973</v>
      </c>
      <c r="DF5" s="520" t="s">
        <v>5321</v>
      </c>
      <c r="DG5" s="520" t="s">
        <v>5581</v>
      </c>
      <c r="DH5" s="520" t="s">
        <v>5949</v>
      </c>
      <c r="DI5" s="520" t="s">
        <v>5949</v>
      </c>
      <c r="DJ5" s="520" t="s">
        <v>5949</v>
      </c>
      <c r="DK5" s="520" t="s">
        <v>6188</v>
      </c>
      <c r="DL5" s="520" t="s">
        <v>6421</v>
      </c>
      <c r="DM5" s="520" t="s">
        <v>6844</v>
      </c>
      <c r="DN5" s="520" t="s">
        <v>6844</v>
      </c>
      <c r="DO5" s="520" t="s">
        <v>7063</v>
      </c>
      <c r="DP5" s="520" t="s">
        <v>7249</v>
      </c>
      <c r="DQ5" s="520" t="s">
        <v>7521</v>
      </c>
      <c r="DR5" s="47"/>
      <c r="DS5" s="47">
        <f t="shared" ref="DS5:DS34" si="0">+CS5*(COUNTBLANK(CT5:DR5)-1)</f>
        <v>0</v>
      </c>
      <c r="DT5" s="28"/>
      <c r="DU5" s="34" t="s">
        <v>7521</v>
      </c>
      <c r="DV5" s="28"/>
      <c r="DW5" s="7"/>
      <c r="DX5" s="7"/>
      <c r="DY5" s="7"/>
      <c r="DZ5" s="7"/>
      <c r="EA5" s="7"/>
    </row>
    <row r="6" spans="1:142" s="129" customFormat="1" hidden="1" x14ac:dyDescent="0.25">
      <c r="A6" s="130">
        <v>77</v>
      </c>
      <c r="B6" s="495" t="s">
        <v>64</v>
      </c>
      <c r="C6" s="259" t="s">
        <v>18</v>
      </c>
      <c r="D6" s="131" t="s">
        <v>19</v>
      </c>
      <c r="E6" s="131" t="s">
        <v>1</v>
      </c>
      <c r="F6" s="131" t="s">
        <v>5</v>
      </c>
      <c r="G6" s="132" t="s">
        <v>707</v>
      </c>
      <c r="H6" s="132"/>
      <c r="I6" s="131"/>
      <c r="J6" s="131">
        <v>600</v>
      </c>
      <c r="K6" s="131">
        <v>600</v>
      </c>
      <c r="L6" s="131">
        <v>600</v>
      </c>
      <c r="M6" s="131"/>
      <c r="N6" s="131"/>
      <c r="O6" s="131">
        <v>600</v>
      </c>
      <c r="P6" s="131">
        <v>600</v>
      </c>
      <c r="Q6" s="131">
        <v>600</v>
      </c>
      <c r="R6" s="131">
        <v>600</v>
      </c>
      <c r="S6" s="131">
        <v>600</v>
      </c>
      <c r="T6" s="131">
        <v>600</v>
      </c>
      <c r="U6" s="131"/>
      <c r="V6" s="131"/>
      <c r="W6" s="131"/>
      <c r="X6" s="131"/>
      <c r="Y6" s="131">
        <v>0</v>
      </c>
      <c r="Z6" s="131">
        <v>0</v>
      </c>
      <c r="AA6" s="131">
        <v>0</v>
      </c>
      <c r="AB6" s="131">
        <v>0</v>
      </c>
      <c r="AC6" s="131">
        <v>0</v>
      </c>
      <c r="AD6" s="131">
        <v>0</v>
      </c>
      <c r="AE6" s="131">
        <v>0</v>
      </c>
      <c r="AF6" s="131">
        <v>0</v>
      </c>
      <c r="AG6" s="131">
        <v>0</v>
      </c>
      <c r="AH6" s="131">
        <v>0</v>
      </c>
      <c r="AI6" s="131">
        <v>0</v>
      </c>
      <c r="AJ6" s="131"/>
      <c r="AK6" s="19" t="s">
        <v>1260</v>
      </c>
      <c r="AL6" s="28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28"/>
      <c r="AZ6" s="28"/>
      <c r="BA6" s="131"/>
      <c r="BB6" s="131"/>
      <c r="BC6" s="15"/>
      <c r="BD6" s="131"/>
      <c r="BE6" s="131"/>
      <c r="BF6" s="131"/>
      <c r="BG6" s="131"/>
      <c r="BH6" s="131"/>
      <c r="BI6" s="131"/>
      <c r="BJ6" s="131"/>
      <c r="BK6" s="131"/>
      <c r="BL6" s="131"/>
      <c r="BM6" s="28"/>
      <c r="BN6" s="28"/>
      <c r="BO6" s="131"/>
      <c r="BP6" s="131"/>
      <c r="BQ6" s="131"/>
      <c r="BR6" s="131"/>
      <c r="BS6" s="131"/>
      <c r="BT6" s="131"/>
      <c r="BU6" s="131"/>
      <c r="BV6" s="131"/>
      <c r="BW6" s="131"/>
      <c r="BX6" s="131"/>
      <c r="BY6" s="131"/>
      <c r="BZ6" s="131"/>
      <c r="CA6" s="28"/>
      <c r="CB6" s="28"/>
      <c r="CC6" s="131"/>
      <c r="CD6" s="131"/>
      <c r="CE6" s="131"/>
      <c r="CF6" s="131"/>
      <c r="CG6" s="131"/>
      <c r="CH6" s="131"/>
      <c r="CI6" s="131"/>
      <c r="CJ6" s="131"/>
      <c r="CK6" s="131"/>
      <c r="CL6" s="131"/>
      <c r="CM6" s="131"/>
      <c r="CN6" s="131"/>
      <c r="CO6" s="19" t="s">
        <v>2469</v>
      </c>
      <c r="CP6" s="28"/>
      <c r="CQ6" s="28"/>
      <c r="CR6" s="28"/>
      <c r="CS6" s="406">
        <v>0</v>
      </c>
      <c r="CT6" s="19"/>
      <c r="CU6" s="19"/>
      <c r="CV6" s="47"/>
      <c r="CW6" s="47"/>
      <c r="CX6" s="47"/>
      <c r="CY6" s="47"/>
      <c r="CZ6" s="47"/>
      <c r="DA6" s="47"/>
      <c r="DB6" s="47"/>
      <c r="DC6" s="47"/>
      <c r="DD6" s="47"/>
      <c r="DE6" s="47"/>
      <c r="DF6" s="520"/>
      <c r="DG6" s="520"/>
      <c r="DH6" s="520"/>
      <c r="DI6" s="520"/>
      <c r="DJ6" s="520"/>
      <c r="DK6" s="520"/>
      <c r="DL6" s="520"/>
      <c r="DM6" s="520"/>
      <c r="DN6" s="520"/>
      <c r="DO6" s="520"/>
      <c r="DP6" s="520"/>
      <c r="DQ6" s="520"/>
      <c r="DR6" s="47"/>
      <c r="DS6" s="47">
        <f t="shared" si="0"/>
        <v>0</v>
      </c>
      <c r="DT6" s="28"/>
      <c r="DU6" s="34"/>
      <c r="DV6" s="28"/>
      <c r="DW6" s="7"/>
      <c r="DX6" s="7"/>
      <c r="DY6" s="7"/>
      <c r="DZ6" s="7"/>
      <c r="EA6" s="7"/>
      <c r="EB6" s="275" t="s">
        <v>2398</v>
      </c>
    </row>
    <row r="7" spans="1:142" s="3" customFormat="1" x14ac:dyDescent="0.25">
      <c r="A7" s="130">
        <v>78</v>
      </c>
      <c r="B7" s="495" t="s">
        <v>65</v>
      </c>
      <c r="C7" s="47" t="s">
        <v>20</v>
      </c>
      <c r="D7" s="131" t="s">
        <v>19</v>
      </c>
      <c r="E7" s="47" t="s">
        <v>1</v>
      </c>
      <c r="F7" s="47" t="s">
        <v>5</v>
      </c>
      <c r="G7" s="53" t="s">
        <v>707</v>
      </c>
      <c r="H7" s="53"/>
      <c r="I7" s="47"/>
      <c r="J7" s="47">
        <v>600</v>
      </c>
      <c r="K7" s="47">
        <v>600</v>
      </c>
      <c r="L7" s="47">
        <v>600</v>
      </c>
      <c r="M7" s="47"/>
      <c r="N7" s="47"/>
      <c r="O7" s="47">
        <v>600</v>
      </c>
      <c r="P7" s="47">
        <v>600</v>
      </c>
      <c r="Q7" s="47">
        <v>600</v>
      </c>
      <c r="R7" s="47">
        <v>600</v>
      </c>
      <c r="S7" s="47">
        <v>600</v>
      </c>
      <c r="T7" s="47">
        <v>600</v>
      </c>
      <c r="U7" s="47"/>
      <c r="V7" s="47"/>
      <c r="W7" s="47"/>
      <c r="X7" s="47"/>
      <c r="Y7" s="47">
        <v>0</v>
      </c>
      <c r="Z7" s="47">
        <v>0</v>
      </c>
      <c r="AA7" s="47">
        <v>0</v>
      </c>
      <c r="AB7" s="47">
        <v>0</v>
      </c>
      <c r="AC7" s="47">
        <v>0</v>
      </c>
      <c r="AD7" s="47">
        <v>0</v>
      </c>
      <c r="AE7" s="47">
        <v>0</v>
      </c>
      <c r="AF7" s="47">
        <v>0</v>
      </c>
      <c r="AG7" s="47">
        <v>0</v>
      </c>
      <c r="AH7" s="47">
        <v>0</v>
      </c>
      <c r="AI7" s="47">
        <v>0</v>
      </c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19" t="s">
        <v>2469</v>
      </c>
      <c r="CP7" s="28"/>
      <c r="CQ7" s="28"/>
      <c r="CR7" s="28"/>
      <c r="CS7" s="406">
        <v>0</v>
      </c>
      <c r="CT7" s="19"/>
      <c r="CU7" s="19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520"/>
      <c r="DG7" s="520"/>
      <c r="DH7" s="520"/>
      <c r="DI7" s="520"/>
      <c r="DJ7" s="520"/>
      <c r="DK7" s="520"/>
      <c r="DL7" s="520"/>
      <c r="DM7" s="520"/>
      <c r="DN7" s="520"/>
      <c r="DO7" s="520"/>
      <c r="DP7" s="520"/>
      <c r="DQ7" s="520"/>
      <c r="DR7" s="47"/>
      <c r="DS7" s="47">
        <f t="shared" si="0"/>
        <v>0</v>
      </c>
      <c r="DT7" s="28"/>
      <c r="DU7" s="34"/>
      <c r="DV7" s="28"/>
      <c r="DW7" s="7"/>
      <c r="DX7" s="7"/>
      <c r="DY7" s="7"/>
      <c r="DZ7" s="7"/>
      <c r="EA7" s="7"/>
      <c r="EB7" s="275" t="s">
        <v>2398</v>
      </c>
      <c r="ED7" s="22" t="s">
        <v>931</v>
      </c>
    </row>
    <row r="8" spans="1:142" x14ac:dyDescent="0.25">
      <c r="A8" s="37">
        <v>80</v>
      </c>
      <c r="B8" s="79" t="s">
        <v>67</v>
      </c>
      <c r="C8" s="31" t="s">
        <v>23</v>
      </c>
      <c r="D8" s="31" t="s">
        <v>24</v>
      </c>
      <c r="E8" s="31" t="s">
        <v>1</v>
      </c>
      <c r="F8" s="31" t="s">
        <v>5</v>
      </c>
      <c r="G8" s="42" t="s">
        <v>709</v>
      </c>
      <c r="H8" s="42"/>
      <c r="I8" s="31">
        <v>1000</v>
      </c>
      <c r="J8" s="31">
        <v>750</v>
      </c>
      <c r="K8" s="31">
        <v>750</v>
      </c>
      <c r="L8" s="31">
        <v>750</v>
      </c>
      <c r="M8" s="31"/>
      <c r="N8" s="31"/>
      <c r="O8" s="31">
        <v>750</v>
      </c>
      <c r="P8" s="31">
        <v>750</v>
      </c>
      <c r="Q8" s="31">
        <v>750</v>
      </c>
      <c r="R8" s="31">
        <v>750</v>
      </c>
      <c r="S8" s="31">
        <v>750</v>
      </c>
      <c r="T8" s="31">
        <v>750</v>
      </c>
      <c r="U8" s="31">
        <v>750</v>
      </c>
      <c r="V8" s="31">
        <v>750</v>
      </c>
      <c r="W8" s="28"/>
      <c r="X8" s="28">
        <v>800</v>
      </c>
      <c r="Y8" s="31">
        <v>800</v>
      </c>
      <c r="Z8" s="31">
        <v>800</v>
      </c>
      <c r="AA8" s="31">
        <v>800</v>
      </c>
      <c r="AB8" s="31">
        <v>800</v>
      </c>
      <c r="AC8" s="31">
        <v>800</v>
      </c>
      <c r="AD8" s="31">
        <v>800</v>
      </c>
      <c r="AE8" s="31">
        <v>800</v>
      </c>
      <c r="AF8" s="31">
        <v>800</v>
      </c>
      <c r="AG8" s="31">
        <v>800</v>
      </c>
      <c r="AH8" s="31">
        <v>800</v>
      </c>
      <c r="AI8" s="31">
        <v>800</v>
      </c>
      <c r="AJ8" s="31">
        <v>800</v>
      </c>
      <c r="AK8" s="28"/>
      <c r="AL8" s="28">
        <v>850</v>
      </c>
      <c r="AM8" s="31">
        <v>850</v>
      </c>
      <c r="AN8" s="31">
        <v>850</v>
      </c>
      <c r="AO8" s="31">
        <v>850</v>
      </c>
      <c r="AP8" s="31">
        <v>850</v>
      </c>
      <c r="AQ8" s="31">
        <v>850</v>
      </c>
      <c r="AR8" s="31">
        <v>850</v>
      </c>
      <c r="AS8" s="31">
        <v>850</v>
      </c>
      <c r="AT8" s="31">
        <v>850</v>
      </c>
      <c r="AU8" s="31">
        <v>850</v>
      </c>
      <c r="AV8" s="31">
        <v>850</v>
      </c>
      <c r="AW8" s="31">
        <v>850</v>
      </c>
      <c r="AX8" s="31">
        <v>850</v>
      </c>
      <c r="AY8" s="28"/>
      <c r="AZ8" s="28"/>
      <c r="BA8" s="31">
        <v>1000</v>
      </c>
      <c r="BB8" s="31">
        <v>1000</v>
      </c>
      <c r="BC8" s="15">
        <v>1000</v>
      </c>
      <c r="BD8" s="31">
        <v>1000</v>
      </c>
      <c r="BE8" s="31">
        <v>1000</v>
      </c>
      <c r="BF8" s="31">
        <v>1000</v>
      </c>
      <c r="BG8" s="31">
        <v>1000</v>
      </c>
      <c r="BH8" s="31">
        <v>1000</v>
      </c>
      <c r="BI8" s="31">
        <v>1000</v>
      </c>
      <c r="BJ8" s="31">
        <v>1000</v>
      </c>
      <c r="BK8" s="31">
        <v>1000</v>
      </c>
      <c r="BL8" s="31">
        <v>1000</v>
      </c>
      <c r="BM8" s="28"/>
      <c r="BN8" s="28">
        <v>1000</v>
      </c>
      <c r="BO8" s="31">
        <v>1000</v>
      </c>
      <c r="BP8" s="31">
        <v>1000</v>
      </c>
      <c r="BQ8" s="47">
        <v>1000</v>
      </c>
      <c r="BR8" s="47">
        <v>1000</v>
      </c>
      <c r="BS8" s="47">
        <v>1000</v>
      </c>
      <c r="BT8" s="47">
        <v>1000</v>
      </c>
      <c r="BU8" s="47">
        <v>1000</v>
      </c>
      <c r="BV8" s="47">
        <v>1000</v>
      </c>
      <c r="BW8" s="47">
        <v>1000</v>
      </c>
      <c r="BX8" s="47">
        <v>1000</v>
      </c>
      <c r="BY8" s="47">
        <v>1000</v>
      </c>
      <c r="BZ8" s="47">
        <v>1000</v>
      </c>
      <c r="CA8" s="28"/>
      <c r="CB8" s="28" t="s">
        <v>3432</v>
      </c>
      <c r="CC8" s="47">
        <v>1000</v>
      </c>
      <c r="CD8" s="47">
        <v>1000</v>
      </c>
      <c r="CE8" s="47">
        <v>1200</v>
      </c>
      <c r="CF8" s="47">
        <v>1200</v>
      </c>
      <c r="CG8" s="47">
        <v>1200</v>
      </c>
      <c r="CH8" s="229">
        <v>1200</v>
      </c>
      <c r="CI8" s="229">
        <v>1200</v>
      </c>
      <c r="CJ8" s="229">
        <v>1200</v>
      </c>
      <c r="CK8" s="229">
        <v>1200</v>
      </c>
      <c r="CL8" s="229" t="s">
        <v>2951</v>
      </c>
      <c r="CM8" s="229" t="s">
        <v>2951</v>
      </c>
      <c r="CN8" s="229" t="s">
        <v>3432</v>
      </c>
      <c r="CO8" s="31">
        <f>1200*(COUNTBLANK(BT8:CN8)-1)</f>
        <v>0</v>
      </c>
      <c r="CP8" s="28"/>
      <c r="CQ8" s="28"/>
      <c r="CR8" s="28"/>
      <c r="CS8" s="406">
        <v>1300</v>
      </c>
      <c r="CT8" s="47" t="s">
        <v>3433</v>
      </c>
      <c r="CU8" s="47" t="s">
        <v>3433</v>
      </c>
      <c r="CV8" s="47" t="s">
        <v>3782</v>
      </c>
      <c r="CW8" s="47" t="s">
        <v>3782</v>
      </c>
      <c r="CX8" s="47" t="s">
        <v>4128</v>
      </c>
      <c r="CY8" s="47" t="s">
        <v>4128</v>
      </c>
      <c r="CZ8" s="47" t="s">
        <v>4445</v>
      </c>
      <c r="DA8" s="47" t="s">
        <v>4445</v>
      </c>
      <c r="DB8" s="47" t="s">
        <v>4628</v>
      </c>
      <c r="DC8" s="47" t="s">
        <v>4628</v>
      </c>
      <c r="DD8" s="47" t="s">
        <v>4913</v>
      </c>
      <c r="DE8" s="47" t="s">
        <v>5096</v>
      </c>
      <c r="DF8" s="520" t="s">
        <v>5615</v>
      </c>
      <c r="DG8" s="520" t="s">
        <v>5879</v>
      </c>
      <c r="DH8" s="520" t="s">
        <v>5879</v>
      </c>
      <c r="DI8" s="520" t="s">
        <v>6128</v>
      </c>
      <c r="DJ8" s="520" t="s">
        <v>6391</v>
      </c>
      <c r="DK8" s="520" t="s">
        <v>6926</v>
      </c>
      <c r="DL8" s="520" t="s">
        <v>6927</v>
      </c>
      <c r="DM8" s="520" t="s">
        <v>7184</v>
      </c>
      <c r="DN8" s="520" t="s">
        <v>7483</v>
      </c>
      <c r="DO8" s="520" t="s">
        <v>8048</v>
      </c>
      <c r="DP8" s="520"/>
      <c r="DQ8" s="520"/>
      <c r="DR8" s="47"/>
      <c r="DS8" s="47">
        <f t="shared" si="0"/>
        <v>2600</v>
      </c>
      <c r="DT8" s="28"/>
      <c r="DU8" s="34"/>
      <c r="DV8" s="28"/>
      <c r="DW8" s="7"/>
      <c r="DX8" s="7"/>
      <c r="DY8" s="7"/>
      <c r="DZ8" s="7"/>
      <c r="EA8" s="7"/>
    </row>
    <row r="9" spans="1:142" x14ac:dyDescent="0.25">
      <c r="A9" s="59">
        <v>81</v>
      </c>
      <c r="B9" s="196" t="s">
        <v>68</v>
      </c>
      <c r="C9" s="47" t="s">
        <v>25</v>
      </c>
      <c r="D9" s="47" t="s">
        <v>26</v>
      </c>
      <c r="E9" s="31" t="s">
        <v>1</v>
      </c>
      <c r="F9" s="31" t="s">
        <v>5</v>
      </c>
      <c r="G9" s="42" t="s">
        <v>710</v>
      </c>
      <c r="H9" s="42"/>
      <c r="I9" s="31">
        <v>1000</v>
      </c>
      <c r="J9" s="31">
        <v>750</v>
      </c>
      <c r="K9" s="31">
        <v>750</v>
      </c>
      <c r="L9" s="31">
        <v>750</v>
      </c>
      <c r="M9" s="31"/>
      <c r="N9" s="31"/>
      <c r="O9" s="31">
        <v>750</v>
      </c>
      <c r="P9" s="31">
        <v>750</v>
      </c>
      <c r="Q9" s="31">
        <v>750</v>
      </c>
      <c r="R9" s="31">
        <v>750</v>
      </c>
      <c r="S9" s="31">
        <v>750</v>
      </c>
      <c r="T9" s="31">
        <v>750</v>
      </c>
      <c r="U9" s="31">
        <v>750</v>
      </c>
      <c r="V9" s="31">
        <v>750</v>
      </c>
      <c r="W9" s="28"/>
      <c r="X9" s="28">
        <v>800</v>
      </c>
      <c r="Y9" s="31">
        <v>750</v>
      </c>
      <c r="Z9" s="31">
        <v>750</v>
      </c>
      <c r="AA9" s="31">
        <v>750</v>
      </c>
      <c r="AB9" s="31">
        <v>750</v>
      </c>
      <c r="AC9" s="31">
        <v>700</v>
      </c>
      <c r="AD9" s="31">
        <v>700</v>
      </c>
      <c r="AE9" s="31">
        <v>700</v>
      </c>
      <c r="AF9" s="31">
        <v>700</v>
      </c>
      <c r="AG9" s="31">
        <v>700</v>
      </c>
      <c r="AH9" s="31">
        <v>700</v>
      </c>
      <c r="AI9" s="31">
        <v>700</v>
      </c>
      <c r="AJ9" s="31">
        <v>700</v>
      </c>
      <c r="AK9" s="28"/>
      <c r="AL9" s="28">
        <v>850</v>
      </c>
      <c r="AM9" s="31">
        <v>750</v>
      </c>
      <c r="AN9" s="31">
        <v>750</v>
      </c>
      <c r="AO9" s="31">
        <v>750</v>
      </c>
      <c r="AP9" s="31">
        <v>750</v>
      </c>
      <c r="AQ9" s="31">
        <v>750</v>
      </c>
      <c r="AR9" s="31">
        <v>750</v>
      </c>
      <c r="AS9" s="31">
        <v>750</v>
      </c>
      <c r="AT9" s="31">
        <v>750</v>
      </c>
      <c r="AU9" s="31">
        <v>750</v>
      </c>
      <c r="AV9" s="31">
        <v>750</v>
      </c>
      <c r="AW9" s="31">
        <v>750</v>
      </c>
      <c r="AX9" s="31">
        <v>750</v>
      </c>
      <c r="AY9" s="28"/>
      <c r="AZ9" s="28">
        <v>1000</v>
      </c>
      <c r="BA9" s="31">
        <v>800</v>
      </c>
      <c r="BB9" s="31">
        <v>800</v>
      </c>
      <c r="BC9" s="15">
        <v>800</v>
      </c>
      <c r="BD9" s="31">
        <v>800</v>
      </c>
      <c r="BE9" s="31">
        <v>800</v>
      </c>
      <c r="BF9" s="31">
        <v>800</v>
      </c>
      <c r="BG9" s="31">
        <v>800</v>
      </c>
      <c r="BH9" s="31">
        <v>800</v>
      </c>
      <c r="BI9" s="31">
        <v>800</v>
      </c>
      <c r="BJ9" s="31">
        <v>800</v>
      </c>
      <c r="BK9" s="31">
        <v>800</v>
      </c>
      <c r="BL9" s="31">
        <v>800</v>
      </c>
      <c r="BM9" s="28"/>
      <c r="BN9" s="28">
        <v>1000</v>
      </c>
      <c r="BO9" s="31">
        <v>800</v>
      </c>
      <c r="BP9" s="31">
        <v>800</v>
      </c>
      <c r="BQ9" s="47">
        <v>800</v>
      </c>
      <c r="BR9" s="47">
        <v>800</v>
      </c>
      <c r="BS9" s="47">
        <v>800</v>
      </c>
      <c r="BT9" s="47">
        <v>800</v>
      </c>
      <c r="BU9" s="47">
        <v>800</v>
      </c>
      <c r="BV9" s="47">
        <v>800</v>
      </c>
      <c r="BW9" s="47">
        <v>800</v>
      </c>
      <c r="BX9" s="47">
        <v>800</v>
      </c>
      <c r="BY9" s="47">
        <v>800</v>
      </c>
      <c r="BZ9" s="47">
        <v>800</v>
      </c>
      <c r="CA9" s="28"/>
      <c r="CB9" s="28" t="s">
        <v>4074</v>
      </c>
      <c r="CC9" s="229">
        <v>900</v>
      </c>
      <c r="CD9" s="229">
        <v>900</v>
      </c>
      <c r="CE9" s="229">
        <v>900</v>
      </c>
      <c r="CF9" s="229">
        <v>900</v>
      </c>
      <c r="CG9" s="229" t="s">
        <v>3059</v>
      </c>
      <c r="CH9" s="229" t="s">
        <v>3059</v>
      </c>
      <c r="CI9" s="229" t="s">
        <v>3059</v>
      </c>
      <c r="CJ9" s="229" t="s">
        <v>3059</v>
      </c>
      <c r="CK9" s="229" t="s">
        <v>3059</v>
      </c>
      <c r="CL9" s="229" t="s">
        <v>4074</v>
      </c>
      <c r="CM9" s="229" t="s">
        <v>4074</v>
      </c>
      <c r="CN9" s="229" t="s">
        <v>4074</v>
      </c>
      <c r="CO9" s="229"/>
      <c r="CP9" s="28"/>
      <c r="CQ9" s="28"/>
      <c r="CR9" s="28"/>
      <c r="CS9" s="406">
        <v>1000</v>
      </c>
      <c r="CT9" s="47" t="s">
        <v>5508</v>
      </c>
      <c r="CU9" s="47" t="s">
        <v>5508</v>
      </c>
      <c r="CV9" s="47" t="s">
        <v>5508</v>
      </c>
      <c r="CW9" s="47" t="s">
        <v>5508</v>
      </c>
      <c r="CX9" s="47" t="s">
        <v>6018</v>
      </c>
      <c r="CY9" s="47" t="s">
        <v>6018</v>
      </c>
      <c r="CZ9" s="47" t="s">
        <v>6018</v>
      </c>
      <c r="DA9" s="47" t="s">
        <v>6717</v>
      </c>
      <c r="DB9" s="47" t="s">
        <v>6717</v>
      </c>
      <c r="DC9" s="47" t="s">
        <v>6717</v>
      </c>
      <c r="DD9" s="47" t="s">
        <v>6717</v>
      </c>
      <c r="DE9" s="47" t="s">
        <v>6900</v>
      </c>
      <c r="DF9" s="520" t="s">
        <v>7669</v>
      </c>
      <c r="DG9" s="520" t="s">
        <v>7669</v>
      </c>
      <c r="DH9" s="520"/>
      <c r="DI9" s="520"/>
      <c r="DJ9" s="520"/>
      <c r="DK9" s="520"/>
      <c r="DL9" s="520"/>
      <c r="DM9" s="520"/>
      <c r="DN9" s="520"/>
      <c r="DO9" s="520"/>
      <c r="DP9" s="520"/>
      <c r="DQ9" s="520"/>
      <c r="DR9" s="47"/>
      <c r="DS9" s="47">
        <f t="shared" si="0"/>
        <v>10000</v>
      </c>
      <c r="DT9" s="28"/>
      <c r="DU9" s="34"/>
      <c r="DV9" s="28"/>
      <c r="DW9" s="7"/>
      <c r="DX9" s="7"/>
      <c r="DY9" s="7"/>
      <c r="DZ9" s="7"/>
      <c r="EA9" s="7"/>
      <c r="EB9" s="275" t="s">
        <v>2398</v>
      </c>
      <c r="EE9" s="22" t="s">
        <v>4465</v>
      </c>
    </row>
    <row r="10" spans="1:142" x14ac:dyDescent="0.25">
      <c r="A10" s="37">
        <v>88</v>
      </c>
      <c r="B10" s="79" t="s">
        <v>75</v>
      </c>
      <c r="C10" s="31" t="s">
        <v>37</v>
      </c>
      <c r="D10" s="31" t="s">
        <v>38</v>
      </c>
      <c r="E10" s="31" t="s">
        <v>1</v>
      </c>
      <c r="F10" s="31" t="s">
        <v>5</v>
      </c>
      <c r="G10" s="42" t="s">
        <v>716</v>
      </c>
      <c r="H10" s="42"/>
      <c r="I10" s="31">
        <v>1000</v>
      </c>
      <c r="J10" s="31">
        <v>750</v>
      </c>
      <c r="K10" s="31">
        <v>750</v>
      </c>
      <c r="L10" s="31">
        <v>750</v>
      </c>
      <c r="M10" s="636">
        <v>1000</v>
      </c>
      <c r="N10" s="636"/>
      <c r="O10" s="31">
        <v>750</v>
      </c>
      <c r="P10" s="31">
        <v>750</v>
      </c>
      <c r="Q10" s="31">
        <v>750</v>
      </c>
      <c r="R10" s="31">
        <v>750</v>
      </c>
      <c r="S10" s="31">
        <v>750</v>
      </c>
      <c r="T10" s="31">
        <v>750</v>
      </c>
      <c r="U10" s="31">
        <v>750</v>
      </c>
      <c r="V10" s="31">
        <v>750</v>
      </c>
      <c r="W10" s="28"/>
      <c r="X10" s="28">
        <v>800</v>
      </c>
      <c r="Y10" s="31">
        <v>800</v>
      </c>
      <c r="Z10" s="31">
        <v>800</v>
      </c>
      <c r="AA10" s="63">
        <v>800</v>
      </c>
      <c r="AB10" s="63">
        <v>800</v>
      </c>
      <c r="AC10" s="31">
        <v>800</v>
      </c>
      <c r="AD10" s="31">
        <v>800</v>
      </c>
      <c r="AE10" s="31">
        <v>800</v>
      </c>
      <c r="AF10" s="31">
        <v>800</v>
      </c>
      <c r="AG10" s="31">
        <v>800</v>
      </c>
      <c r="AH10" s="31">
        <v>800</v>
      </c>
      <c r="AI10" s="31">
        <v>800</v>
      </c>
      <c r="AJ10" s="31">
        <v>800</v>
      </c>
      <c r="AK10" s="28"/>
      <c r="AL10" s="28">
        <v>850</v>
      </c>
      <c r="AM10" s="31">
        <v>850</v>
      </c>
      <c r="AN10" s="31">
        <v>850</v>
      </c>
      <c r="AO10" s="31">
        <v>850</v>
      </c>
      <c r="AP10" s="31">
        <v>850</v>
      </c>
      <c r="AQ10" s="31">
        <v>850</v>
      </c>
      <c r="AR10" s="31">
        <v>850</v>
      </c>
      <c r="AS10" s="31">
        <v>850</v>
      </c>
      <c r="AT10" s="31">
        <v>850</v>
      </c>
      <c r="AU10" s="31">
        <v>850</v>
      </c>
      <c r="AV10" s="31">
        <v>850</v>
      </c>
      <c r="AW10" s="31">
        <v>850</v>
      </c>
      <c r="AX10" s="31">
        <v>850</v>
      </c>
      <c r="AY10" s="28"/>
      <c r="AZ10" s="28">
        <v>1000</v>
      </c>
      <c r="BA10" s="31">
        <v>1000</v>
      </c>
      <c r="BB10" s="31">
        <v>1000</v>
      </c>
      <c r="BC10" s="15">
        <v>1000</v>
      </c>
      <c r="BD10" s="31">
        <v>1000</v>
      </c>
      <c r="BE10" s="31">
        <v>1000</v>
      </c>
      <c r="BF10" s="31">
        <v>1000</v>
      </c>
      <c r="BG10" s="31">
        <v>1000</v>
      </c>
      <c r="BH10" s="31">
        <v>1000</v>
      </c>
      <c r="BI10" s="31">
        <v>1000</v>
      </c>
      <c r="BJ10" s="31">
        <v>1000</v>
      </c>
      <c r="BK10" s="31">
        <v>1000</v>
      </c>
      <c r="BL10" s="31">
        <v>1000</v>
      </c>
      <c r="BM10" s="28"/>
      <c r="BN10" s="28">
        <v>1000</v>
      </c>
      <c r="BO10" s="31">
        <v>800</v>
      </c>
      <c r="BP10" s="31">
        <v>800</v>
      </c>
      <c r="BQ10" s="47">
        <v>1000</v>
      </c>
      <c r="BR10" s="47">
        <v>1000</v>
      </c>
      <c r="BS10" s="47">
        <v>1000</v>
      </c>
      <c r="BT10" s="47">
        <v>1000</v>
      </c>
      <c r="BU10" s="47">
        <v>1000</v>
      </c>
      <c r="BV10" s="47">
        <v>1000</v>
      </c>
      <c r="BW10" s="47">
        <v>1000</v>
      </c>
      <c r="BX10" s="47">
        <v>1000</v>
      </c>
      <c r="BY10" s="47">
        <v>1000</v>
      </c>
      <c r="BZ10" s="47">
        <v>1000</v>
      </c>
      <c r="CA10" s="28"/>
      <c r="CB10" s="28">
        <v>1200</v>
      </c>
      <c r="CC10" s="47">
        <v>1200</v>
      </c>
      <c r="CD10" s="47">
        <v>1200</v>
      </c>
      <c r="CE10" s="47">
        <v>1200</v>
      </c>
      <c r="CF10" s="47">
        <v>1200</v>
      </c>
      <c r="CG10" s="47">
        <v>1200</v>
      </c>
      <c r="CH10" s="47">
        <v>1200</v>
      </c>
      <c r="CI10" s="47">
        <v>1200</v>
      </c>
      <c r="CJ10" s="47">
        <v>1200</v>
      </c>
      <c r="CK10" s="47">
        <v>1200</v>
      </c>
      <c r="CL10" s="47">
        <v>1200</v>
      </c>
      <c r="CM10" s="229">
        <v>1200</v>
      </c>
      <c r="CN10" s="229">
        <v>1200</v>
      </c>
      <c r="CO10" s="31">
        <v>0</v>
      </c>
      <c r="CP10" s="28"/>
      <c r="CQ10" s="28" t="s">
        <v>4186</v>
      </c>
      <c r="CR10" s="28"/>
      <c r="CS10" s="406">
        <v>1400</v>
      </c>
      <c r="CT10" s="47" t="s">
        <v>2884</v>
      </c>
      <c r="CU10" s="47" t="s">
        <v>3237</v>
      </c>
      <c r="CV10" s="47" t="s">
        <v>3237</v>
      </c>
      <c r="CW10" s="47" t="s">
        <v>3561</v>
      </c>
      <c r="CX10" s="47" t="s">
        <v>3561</v>
      </c>
      <c r="CY10" s="47" t="s">
        <v>3788</v>
      </c>
      <c r="CZ10" s="47" t="s">
        <v>3788</v>
      </c>
      <c r="DA10" s="47" t="s">
        <v>3913</v>
      </c>
      <c r="DB10" s="47" t="s">
        <v>4186</v>
      </c>
      <c r="DC10" s="47" t="s">
        <v>4450</v>
      </c>
      <c r="DD10" s="47" t="s">
        <v>4701</v>
      </c>
      <c r="DE10" s="47" t="s">
        <v>4944</v>
      </c>
      <c r="DF10" s="520" t="s">
        <v>5239</v>
      </c>
      <c r="DG10" s="520" t="s">
        <v>5514</v>
      </c>
      <c r="DH10" s="520" t="s">
        <v>5976</v>
      </c>
      <c r="DI10" s="520" t="s">
        <v>5976</v>
      </c>
      <c r="DJ10" s="520" t="s">
        <v>6182</v>
      </c>
      <c r="DK10" s="520" t="s">
        <v>6182</v>
      </c>
      <c r="DL10" s="520" t="s">
        <v>6449</v>
      </c>
      <c r="DM10" s="520" t="s">
        <v>6654</v>
      </c>
      <c r="DN10" s="520" t="s">
        <v>6853</v>
      </c>
      <c r="DO10" s="520" t="s">
        <v>6890</v>
      </c>
      <c r="DP10" s="520" t="s">
        <v>7283</v>
      </c>
      <c r="DQ10" s="520" t="s">
        <v>7394</v>
      </c>
      <c r="DR10" s="47"/>
      <c r="DS10" s="47">
        <f t="shared" si="0"/>
        <v>0</v>
      </c>
      <c r="DT10" s="28"/>
      <c r="DU10" s="34" t="s">
        <v>7283</v>
      </c>
      <c r="DV10" s="28"/>
      <c r="DW10" s="7" t="s">
        <v>7921</v>
      </c>
      <c r="DX10" s="7" t="s">
        <v>7921</v>
      </c>
      <c r="DY10" s="103" t="s">
        <v>8356</v>
      </c>
      <c r="DZ10" s="103" t="s">
        <v>8356</v>
      </c>
      <c r="EA10" s="103" t="s">
        <v>8356</v>
      </c>
    </row>
    <row r="11" spans="1:142" x14ac:dyDescent="0.25">
      <c r="A11" s="37">
        <v>89</v>
      </c>
      <c r="B11" s="79" t="s">
        <v>76</v>
      </c>
      <c r="C11" s="31" t="s">
        <v>39</v>
      </c>
      <c r="D11" s="31" t="s">
        <v>38</v>
      </c>
      <c r="E11" s="31" t="s">
        <v>1</v>
      </c>
      <c r="F11" s="31" t="s">
        <v>5</v>
      </c>
      <c r="G11" s="42" t="s">
        <v>716</v>
      </c>
      <c r="H11" s="42"/>
      <c r="I11" s="31">
        <v>1000</v>
      </c>
      <c r="J11" s="31">
        <v>750</v>
      </c>
      <c r="K11" s="31">
        <v>750</v>
      </c>
      <c r="L11" s="31">
        <v>750</v>
      </c>
      <c r="M11" s="636">
        <v>1000</v>
      </c>
      <c r="N11" s="636"/>
      <c r="O11" s="31">
        <v>750</v>
      </c>
      <c r="P11" s="31">
        <v>750</v>
      </c>
      <c r="Q11" s="31">
        <v>750</v>
      </c>
      <c r="R11" s="31">
        <v>750</v>
      </c>
      <c r="S11" s="31">
        <v>750</v>
      </c>
      <c r="T11" s="31">
        <v>750</v>
      </c>
      <c r="U11" s="31">
        <v>750</v>
      </c>
      <c r="V11" s="31">
        <v>750</v>
      </c>
      <c r="W11" s="28"/>
      <c r="X11" s="28">
        <v>800</v>
      </c>
      <c r="Y11" s="31">
        <v>800</v>
      </c>
      <c r="Z11" s="31">
        <v>800</v>
      </c>
      <c r="AA11" s="31">
        <v>800</v>
      </c>
      <c r="AB11" s="31">
        <v>800</v>
      </c>
      <c r="AC11" s="31">
        <v>800</v>
      </c>
      <c r="AD11" s="31">
        <v>800</v>
      </c>
      <c r="AE11" s="31">
        <v>800</v>
      </c>
      <c r="AF11" s="31">
        <v>800</v>
      </c>
      <c r="AG11" s="31">
        <v>800</v>
      </c>
      <c r="AH11" s="31">
        <v>800</v>
      </c>
      <c r="AI11" s="31">
        <v>800</v>
      </c>
      <c r="AJ11" s="31">
        <v>800</v>
      </c>
      <c r="AK11" s="28"/>
      <c r="AL11" s="28">
        <v>850</v>
      </c>
      <c r="AM11" s="31">
        <v>850</v>
      </c>
      <c r="AN11" s="31">
        <v>850</v>
      </c>
      <c r="AO11" s="31">
        <v>850</v>
      </c>
      <c r="AP11" s="31">
        <v>850</v>
      </c>
      <c r="AQ11" s="31">
        <v>850</v>
      </c>
      <c r="AR11" s="31">
        <v>850</v>
      </c>
      <c r="AS11" s="31">
        <v>850</v>
      </c>
      <c r="AT11" s="31">
        <v>850</v>
      </c>
      <c r="AU11" s="31">
        <v>850</v>
      </c>
      <c r="AV11" s="31">
        <v>850</v>
      </c>
      <c r="AW11" s="31">
        <v>850</v>
      </c>
      <c r="AX11" s="31">
        <v>850</v>
      </c>
      <c r="AY11" s="28"/>
      <c r="AZ11" s="28">
        <v>1000</v>
      </c>
      <c r="BA11" s="31">
        <v>1000</v>
      </c>
      <c r="BB11" s="31">
        <v>1000</v>
      </c>
      <c r="BC11" s="15">
        <v>1000</v>
      </c>
      <c r="BD11" s="31">
        <v>1000</v>
      </c>
      <c r="BE11" s="31">
        <v>1000</v>
      </c>
      <c r="BF11" s="31">
        <v>1000</v>
      </c>
      <c r="BG11" s="31">
        <v>1000</v>
      </c>
      <c r="BH11" s="31">
        <v>1000</v>
      </c>
      <c r="BI11" s="31">
        <v>1000</v>
      </c>
      <c r="BJ11" s="31">
        <v>1000</v>
      </c>
      <c r="BK11" s="31">
        <v>1000</v>
      </c>
      <c r="BL11" s="31">
        <v>1000</v>
      </c>
      <c r="BM11" s="28"/>
      <c r="BN11" s="28">
        <v>1000</v>
      </c>
      <c r="BO11" s="31">
        <v>800</v>
      </c>
      <c r="BP11" s="31">
        <v>800</v>
      </c>
      <c r="BQ11" s="47">
        <v>1000</v>
      </c>
      <c r="BR11" s="47">
        <v>1000</v>
      </c>
      <c r="BS11" s="47">
        <v>1000</v>
      </c>
      <c r="BT11" s="47">
        <v>1000</v>
      </c>
      <c r="BU11" s="47">
        <v>1000</v>
      </c>
      <c r="BV11" s="47">
        <v>1000</v>
      </c>
      <c r="BW11" s="47">
        <v>1000</v>
      </c>
      <c r="BX11" s="47">
        <v>1000</v>
      </c>
      <c r="BY11" s="31">
        <v>1000</v>
      </c>
      <c r="BZ11" s="31">
        <v>1000</v>
      </c>
      <c r="CA11" s="28"/>
      <c r="CB11" s="28">
        <v>1200</v>
      </c>
      <c r="CC11" s="31">
        <v>1200</v>
      </c>
      <c r="CD11" s="31">
        <v>1200</v>
      </c>
      <c r="CE11" s="31">
        <v>1200</v>
      </c>
      <c r="CF11" s="31">
        <v>1200</v>
      </c>
      <c r="CG11" s="31">
        <v>1200</v>
      </c>
      <c r="CH11" s="31">
        <v>1200</v>
      </c>
      <c r="CI11" s="31">
        <v>1200</v>
      </c>
      <c r="CJ11" s="31">
        <v>1200</v>
      </c>
      <c r="CK11" s="31">
        <v>1200</v>
      </c>
      <c r="CL11" s="31">
        <v>1200</v>
      </c>
      <c r="CM11" s="229">
        <v>1200</v>
      </c>
      <c r="CN11" s="229">
        <v>1200</v>
      </c>
      <c r="CO11" s="31">
        <v>0</v>
      </c>
      <c r="CP11" s="28"/>
      <c r="CQ11" s="28" t="s">
        <v>4450</v>
      </c>
      <c r="CR11" s="28"/>
      <c r="CS11" s="406">
        <v>1400</v>
      </c>
      <c r="CT11" s="47" t="s">
        <v>2884</v>
      </c>
      <c r="CU11" s="47" t="s">
        <v>3237</v>
      </c>
      <c r="CV11" s="47" t="s">
        <v>3237</v>
      </c>
      <c r="CW11" s="47" t="s">
        <v>3561</v>
      </c>
      <c r="CX11" s="47" t="s">
        <v>3561</v>
      </c>
      <c r="CY11" s="47" t="s">
        <v>3788</v>
      </c>
      <c r="CZ11" s="47" t="s">
        <v>3788</v>
      </c>
      <c r="DA11" s="47" t="s">
        <v>3913</v>
      </c>
      <c r="DB11" s="47" t="s">
        <v>4186</v>
      </c>
      <c r="DC11" s="47" t="s">
        <v>4450</v>
      </c>
      <c r="DD11" s="47" t="s">
        <v>4701</v>
      </c>
      <c r="DE11" s="47" t="s">
        <v>4944</v>
      </c>
      <c r="DF11" s="520" t="s">
        <v>5239</v>
      </c>
      <c r="DG11" s="520" t="s">
        <v>5514</v>
      </c>
      <c r="DH11" s="520" t="s">
        <v>5976</v>
      </c>
      <c r="DI11" s="520" t="s">
        <v>5976</v>
      </c>
      <c r="DJ11" s="520" t="s">
        <v>6182</v>
      </c>
      <c r="DK11" s="520" t="s">
        <v>6182</v>
      </c>
      <c r="DL11" s="520" t="s">
        <v>6449</v>
      </c>
      <c r="DM11" s="520" t="s">
        <v>6654</v>
      </c>
      <c r="DN11" s="520" t="s">
        <v>6853</v>
      </c>
      <c r="DO11" s="520" t="s">
        <v>6890</v>
      </c>
      <c r="DP11" s="520" t="s">
        <v>7283</v>
      </c>
      <c r="DQ11" s="520" t="s">
        <v>7394</v>
      </c>
      <c r="DR11" s="47"/>
      <c r="DS11" s="47">
        <f t="shared" si="0"/>
        <v>0</v>
      </c>
      <c r="DT11" s="28"/>
      <c r="DU11" s="34" t="s">
        <v>6890</v>
      </c>
      <c r="DV11" s="28"/>
      <c r="DW11" s="7" t="s">
        <v>7921</v>
      </c>
      <c r="DX11" s="7" t="s">
        <v>7921</v>
      </c>
      <c r="DY11" s="103" t="s">
        <v>8356</v>
      </c>
      <c r="DZ11" s="103" t="s">
        <v>8356</v>
      </c>
      <c r="EA11" s="103" t="s">
        <v>8356</v>
      </c>
    </row>
    <row r="12" spans="1:142" x14ac:dyDescent="0.25">
      <c r="A12" s="279">
        <v>90</v>
      </c>
      <c r="B12" s="328" t="s">
        <v>77</v>
      </c>
      <c r="C12" s="280" t="s">
        <v>40</v>
      </c>
      <c r="D12" s="280" t="s">
        <v>41</v>
      </c>
      <c r="E12" s="31" t="s">
        <v>1</v>
      </c>
      <c r="F12" s="31" t="s">
        <v>5</v>
      </c>
      <c r="G12" s="42" t="s">
        <v>717</v>
      </c>
      <c r="H12" s="42"/>
      <c r="I12" s="31">
        <v>500</v>
      </c>
      <c r="J12" s="31">
        <v>500</v>
      </c>
      <c r="K12" s="31">
        <v>750</v>
      </c>
      <c r="L12" s="31">
        <v>750</v>
      </c>
      <c r="M12" s="636">
        <v>1000</v>
      </c>
      <c r="N12" s="636"/>
      <c r="O12" s="31">
        <v>750</v>
      </c>
      <c r="P12" s="31">
        <v>750</v>
      </c>
      <c r="Q12" s="31">
        <v>750</v>
      </c>
      <c r="R12" s="31">
        <v>750</v>
      </c>
      <c r="S12" s="31">
        <v>750</v>
      </c>
      <c r="T12" s="31">
        <v>750</v>
      </c>
      <c r="U12" s="31">
        <v>750</v>
      </c>
      <c r="V12" s="31">
        <v>750</v>
      </c>
      <c r="W12" s="28"/>
      <c r="X12" s="28">
        <v>800</v>
      </c>
      <c r="Y12" s="31">
        <v>800</v>
      </c>
      <c r="Z12" s="31">
        <v>800</v>
      </c>
      <c r="AA12" s="67">
        <v>800</v>
      </c>
      <c r="AB12" s="67">
        <v>800</v>
      </c>
      <c r="AC12" s="31">
        <v>800</v>
      </c>
      <c r="AD12" s="31">
        <v>800</v>
      </c>
      <c r="AE12" s="31">
        <v>800</v>
      </c>
      <c r="AF12" s="31">
        <v>800</v>
      </c>
      <c r="AG12" s="31">
        <v>800</v>
      </c>
      <c r="AH12" s="31">
        <v>800</v>
      </c>
      <c r="AI12" s="31">
        <v>800</v>
      </c>
      <c r="AJ12" s="31">
        <v>800</v>
      </c>
      <c r="AK12" s="28"/>
      <c r="AL12" s="28">
        <v>850</v>
      </c>
      <c r="AM12" s="31">
        <v>850</v>
      </c>
      <c r="AN12" s="31">
        <v>850</v>
      </c>
      <c r="AO12" s="31">
        <v>850</v>
      </c>
      <c r="AP12" s="31">
        <v>850</v>
      </c>
      <c r="AQ12" s="31">
        <v>850</v>
      </c>
      <c r="AR12" s="31">
        <v>850</v>
      </c>
      <c r="AS12" s="31">
        <v>850</v>
      </c>
      <c r="AT12" s="31">
        <v>850</v>
      </c>
      <c r="AU12" s="31">
        <v>850</v>
      </c>
      <c r="AV12" s="31">
        <v>850</v>
      </c>
      <c r="AW12" s="31">
        <v>850</v>
      </c>
      <c r="AX12" s="31">
        <v>850</v>
      </c>
      <c r="AY12" s="28"/>
      <c r="AZ12" s="28">
        <f>500+500</f>
        <v>1000</v>
      </c>
      <c r="BA12" s="31">
        <v>1000</v>
      </c>
      <c r="BB12" s="31">
        <v>1000</v>
      </c>
      <c r="BC12" s="15">
        <v>1000</v>
      </c>
      <c r="BD12" s="31">
        <v>1000</v>
      </c>
      <c r="BE12" s="31">
        <v>1000</v>
      </c>
      <c r="BF12" s="31">
        <v>1000</v>
      </c>
      <c r="BG12" s="31">
        <v>1000</v>
      </c>
      <c r="BH12" s="31">
        <v>1000</v>
      </c>
      <c r="BI12" s="31">
        <v>1000</v>
      </c>
      <c r="BJ12" s="31">
        <v>1000</v>
      </c>
      <c r="BK12" s="31">
        <v>1000</v>
      </c>
      <c r="BL12" s="31">
        <v>1000</v>
      </c>
      <c r="BM12" s="28"/>
      <c r="BN12" s="28">
        <v>1000</v>
      </c>
      <c r="BO12" s="31">
        <v>1000</v>
      </c>
      <c r="BP12" s="31">
        <v>1000</v>
      </c>
      <c r="BQ12" s="47">
        <v>1000</v>
      </c>
      <c r="BR12" s="47">
        <v>1000</v>
      </c>
      <c r="BS12" s="47">
        <v>1000</v>
      </c>
      <c r="BT12" s="47">
        <v>1000</v>
      </c>
      <c r="BU12" s="47">
        <v>1000</v>
      </c>
      <c r="BV12" s="47">
        <v>1000</v>
      </c>
      <c r="BW12" s="47">
        <v>1000</v>
      </c>
      <c r="BX12" s="47">
        <v>1000</v>
      </c>
      <c r="BY12" s="47">
        <v>1000</v>
      </c>
      <c r="BZ12" s="47">
        <v>1000</v>
      </c>
      <c r="CA12" s="28"/>
      <c r="CB12" s="28"/>
      <c r="CC12" s="47">
        <v>1200</v>
      </c>
      <c r="CD12" s="47">
        <v>1200</v>
      </c>
      <c r="CE12" s="47">
        <v>1200</v>
      </c>
      <c r="CF12" s="47">
        <v>1200</v>
      </c>
      <c r="CG12" s="47">
        <v>1200</v>
      </c>
      <c r="CH12" s="47">
        <v>1200</v>
      </c>
      <c r="CI12" s="47">
        <v>1200</v>
      </c>
      <c r="CJ12" s="47">
        <v>1200</v>
      </c>
      <c r="CK12" s="47">
        <v>1200</v>
      </c>
      <c r="CL12" s="47">
        <v>1200</v>
      </c>
      <c r="CM12" s="229">
        <v>1200</v>
      </c>
      <c r="CN12" s="229">
        <v>1200</v>
      </c>
      <c r="CO12" s="31">
        <f>1200*(COUNTBLANK(BT12:CN12)-2)</f>
        <v>0</v>
      </c>
      <c r="CP12" s="28"/>
      <c r="CQ12" s="28"/>
      <c r="CR12" s="28"/>
      <c r="CS12" s="406">
        <v>1400</v>
      </c>
      <c r="CT12" s="47" t="s">
        <v>2589</v>
      </c>
      <c r="CU12" s="47" t="s">
        <v>2823</v>
      </c>
      <c r="CV12" s="47" t="s">
        <v>3087</v>
      </c>
      <c r="CW12" s="47" t="s">
        <v>3294</v>
      </c>
      <c r="CX12" s="47" t="s">
        <v>3294</v>
      </c>
      <c r="CY12" s="47" t="s">
        <v>3538</v>
      </c>
      <c r="CZ12" s="47" t="s">
        <v>3729</v>
      </c>
      <c r="DA12" s="47" t="s">
        <v>3881</v>
      </c>
      <c r="DB12" s="47" t="s">
        <v>4192</v>
      </c>
      <c r="DC12" s="47" t="s">
        <v>4371</v>
      </c>
      <c r="DD12" s="47" t="s">
        <v>4662</v>
      </c>
      <c r="DE12" s="47" t="s">
        <v>4911</v>
      </c>
      <c r="DF12" s="520" t="s">
        <v>5227</v>
      </c>
      <c r="DG12" s="520" t="s">
        <v>5550</v>
      </c>
      <c r="DH12" s="520" t="s">
        <v>5550</v>
      </c>
      <c r="DI12" s="520" t="s">
        <v>5967</v>
      </c>
      <c r="DJ12" s="520" t="s">
        <v>5967</v>
      </c>
      <c r="DK12" s="520" t="s">
        <v>6196</v>
      </c>
      <c r="DL12" s="520" t="s">
        <v>6383</v>
      </c>
      <c r="DM12" s="520" t="s">
        <v>6611</v>
      </c>
      <c r="DN12" s="520" t="s">
        <v>6834</v>
      </c>
      <c r="DO12" s="520" t="s">
        <v>6966</v>
      </c>
      <c r="DP12" s="520" t="s">
        <v>7279</v>
      </c>
      <c r="DQ12" s="520" t="s">
        <v>7532</v>
      </c>
      <c r="DR12" s="47"/>
      <c r="DS12" s="47">
        <f t="shared" si="0"/>
        <v>0</v>
      </c>
      <c r="DT12" s="28"/>
      <c r="DU12" s="34" t="s">
        <v>7532</v>
      </c>
      <c r="DV12" s="28"/>
      <c r="DW12" s="7" t="s">
        <v>7748</v>
      </c>
      <c r="DX12" s="7" t="s">
        <v>8006</v>
      </c>
      <c r="DY12" s="7"/>
      <c r="DZ12" s="7"/>
      <c r="EA12" s="7"/>
    </row>
    <row r="13" spans="1:142" x14ac:dyDescent="0.25">
      <c r="A13" s="37">
        <v>91</v>
      </c>
      <c r="B13" s="79" t="s">
        <v>78</v>
      </c>
      <c r="C13" s="31" t="s">
        <v>42</v>
      </c>
      <c r="D13" s="31" t="s">
        <v>43</v>
      </c>
      <c r="E13" s="31" t="s">
        <v>1</v>
      </c>
      <c r="F13" s="31" t="s">
        <v>5</v>
      </c>
      <c r="G13" s="42" t="s">
        <v>718</v>
      </c>
      <c r="H13" s="42"/>
      <c r="I13" s="31"/>
      <c r="J13" s="31">
        <v>500</v>
      </c>
      <c r="K13" s="31">
        <v>750</v>
      </c>
      <c r="L13" s="31">
        <v>750</v>
      </c>
      <c r="M13" s="31">
        <v>750</v>
      </c>
      <c r="N13" s="31">
        <v>750</v>
      </c>
      <c r="O13" s="31">
        <v>750</v>
      </c>
      <c r="P13" s="31">
        <v>750</v>
      </c>
      <c r="Q13" s="497">
        <v>500</v>
      </c>
      <c r="R13" s="31">
        <v>500</v>
      </c>
      <c r="S13" s="31">
        <v>500</v>
      </c>
      <c r="T13" s="31">
        <v>500</v>
      </c>
      <c r="U13" s="31">
        <v>500</v>
      </c>
      <c r="V13" s="31">
        <v>500</v>
      </c>
      <c r="W13" s="28"/>
      <c r="X13" s="28">
        <v>800</v>
      </c>
      <c r="Y13" s="31">
        <v>500</v>
      </c>
      <c r="Z13" s="31">
        <v>500</v>
      </c>
      <c r="AA13" s="67">
        <v>0</v>
      </c>
      <c r="AB13" s="67">
        <v>0</v>
      </c>
      <c r="AC13" s="31">
        <v>500</v>
      </c>
      <c r="AD13" s="31">
        <v>500</v>
      </c>
      <c r="AE13" s="31">
        <v>500</v>
      </c>
      <c r="AF13" s="31">
        <v>500</v>
      </c>
      <c r="AG13" s="31">
        <v>500</v>
      </c>
      <c r="AH13" s="31">
        <v>500</v>
      </c>
      <c r="AI13" s="31">
        <v>500</v>
      </c>
      <c r="AJ13" s="31">
        <v>500</v>
      </c>
      <c r="AK13" s="28"/>
      <c r="AL13" s="28">
        <v>850</v>
      </c>
      <c r="AM13" s="31">
        <v>550</v>
      </c>
      <c r="AN13" s="31">
        <v>550</v>
      </c>
      <c r="AO13" s="31">
        <v>500</v>
      </c>
      <c r="AP13" s="31">
        <v>500</v>
      </c>
      <c r="AQ13" s="31">
        <v>550</v>
      </c>
      <c r="AR13" s="31">
        <v>550</v>
      </c>
      <c r="AS13" s="31">
        <v>550</v>
      </c>
      <c r="AT13" s="31">
        <v>550</v>
      </c>
      <c r="AU13" s="31">
        <v>550</v>
      </c>
      <c r="AV13" s="31">
        <v>550</v>
      </c>
      <c r="AW13" s="31">
        <v>550</v>
      </c>
      <c r="AX13" s="31">
        <v>550</v>
      </c>
      <c r="AY13" s="28"/>
      <c r="AZ13" s="28">
        <v>1000</v>
      </c>
      <c r="BA13" s="31">
        <v>600</v>
      </c>
      <c r="BB13" s="31"/>
      <c r="BC13" s="15"/>
      <c r="BD13" s="31">
        <v>600</v>
      </c>
      <c r="BE13" s="31">
        <v>600</v>
      </c>
      <c r="BF13" s="31">
        <v>600</v>
      </c>
      <c r="BG13" s="31">
        <v>600</v>
      </c>
      <c r="BH13" s="31">
        <v>600</v>
      </c>
      <c r="BI13" s="31">
        <v>600</v>
      </c>
      <c r="BJ13" s="31">
        <v>600</v>
      </c>
      <c r="BK13" s="31">
        <v>600</v>
      </c>
      <c r="BL13" s="31">
        <v>600</v>
      </c>
      <c r="BM13" s="28"/>
      <c r="BN13" s="28"/>
      <c r="BO13" s="31">
        <v>600</v>
      </c>
      <c r="BP13" s="31">
        <v>600</v>
      </c>
      <c r="BQ13" s="47">
        <v>600</v>
      </c>
      <c r="BR13" s="47">
        <v>600</v>
      </c>
      <c r="BS13" s="47">
        <v>600</v>
      </c>
      <c r="BT13" s="47">
        <v>600</v>
      </c>
      <c r="BU13" s="47">
        <v>600</v>
      </c>
      <c r="BV13" s="47">
        <v>600</v>
      </c>
      <c r="BW13" s="47">
        <v>600</v>
      </c>
      <c r="BX13" s="47">
        <v>600</v>
      </c>
      <c r="BY13" s="47">
        <v>600</v>
      </c>
      <c r="BZ13" s="47">
        <v>600</v>
      </c>
      <c r="CA13" s="28"/>
      <c r="CB13" s="28">
        <v>700</v>
      </c>
      <c r="CC13" s="47">
        <v>700</v>
      </c>
      <c r="CD13" s="47">
        <v>700</v>
      </c>
      <c r="CE13" s="47">
        <v>700</v>
      </c>
      <c r="CF13" s="47">
        <v>700</v>
      </c>
      <c r="CG13" s="47">
        <v>700</v>
      </c>
      <c r="CH13" s="47">
        <v>700</v>
      </c>
      <c r="CI13" s="47">
        <v>700</v>
      </c>
      <c r="CJ13" s="47">
        <v>700</v>
      </c>
      <c r="CK13" s="47">
        <v>700</v>
      </c>
      <c r="CL13" s="47">
        <v>700</v>
      </c>
      <c r="CM13" s="47">
        <v>700</v>
      </c>
      <c r="CN13" s="229">
        <v>700</v>
      </c>
      <c r="CO13" s="31">
        <f>700*(COUNTBLANK(BT13:CN13)-1)</f>
        <v>0</v>
      </c>
      <c r="CP13" s="28"/>
      <c r="CQ13" s="28" t="s">
        <v>4296</v>
      </c>
      <c r="CR13" s="28"/>
      <c r="CS13" s="406">
        <v>800</v>
      </c>
      <c r="CT13" s="47" t="s">
        <v>2757</v>
      </c>
      <c r="CU13" s="47" t="s">
        <v>2924</v>
      </c>
      <c r="CV13" s="47" t="s">
        <v>3166</v>
      </c>
      <c r="CW13" s="47" t="s">
        <v>3166</v>
      </c>
      <c r="CX13" s="47" t="s">
        <v>3166</v>
      </c>
      <c r="CY13" s="47" t="s">
        <v>3452</v>
      </c>
      <c r="CZ13" s="47" t="s">
        <v>3622</v>
      </c>
      <c r="DA13" s="47" t="s">
        <v>3945</v>
      </c>
      <c r="DB13" s="47" t="s">
        <v>4017</v>
      </c>
      <c r="DC13" s="47" t="s">
        <v>4295</v>
      </c>
      <c r="DD13" s="47" t="s">
        <v>4532</v>
      </c>
      <c r="DE13" s="47" t="s">
        <v>4768</v>
      </c>
      <c r="DF13" s="520" t="s">
        <v>5044</v>
      </c>
      <c r="DG13" s="520" t="s">
        <v>5395</v>
      </c>
      <c r="DH13" s="520" t="s">
        <v>5758</v>
      </c>
      <c r="DI13" s="520" t="s">
        <v>5758</v>
      </c>
      <c r="DJ13" s="520" t="s">
        <v>5758</v>
      </c>
      <c r="DK13" s="520" t="s">
        <v>6077</v>
      </c>
      <c r="DL13" s="520" t="s">
        <v>6243</v>
      </c>
      <c r="DM13" s="520" t="s">
        <v>6495</v>
      </c>
      <c r="DN13" s="520" t="s">
        <v>6708</v>
      </c>
      <c r="DO13" s="520" t="s">
        <v>6936</v>
      </c>
      <c r="DP13" s="520" t="s">
        <v>7138</v>
      </c>
      <c r="DQ13" s="520" t="s">
        <v>7358</v>
      </c>
      <c r="DR13" s="47"/>
      <c r="DS13" s="47">
        <f t="shared" si="0"/>
        <v>0</v>
      </c>
      <c r="DT13" s="28"/>
      <c r="DU13" s="34"/>
      <c r="DV13" s="28"/>
      <c r="DW13" s="183" t="s">
        <v>7749</v>
      </c>
      <c r="DX13" s="7" t="s">
        <v>7908</v>
      </c>
      <c r="DY13" s="7" t="s">
        <v>8277</v>
      </c>
      <c r="DZ13" s="7"/>
      <c r="EA13" s="7"/>
    </row>
    <row r="14" spans="1:142" x14ac:dyDescent="0.25">
      <c r="A14" s="37">
        <v>93</v>
      </c>
      <c r="B14" s="79" t="s">
        <v>80</v>
      </c>
      <c r="C14" s="31" t="s">
        <v>45</v>
      </c>
      <c r="D14" s="31" t="s">
        <v>622</v>
      </c>
      <c r="E14" s="31" t="s">
        <v>1</v>
      </c>
      <c r="F14" s="31" t="s">
        <v>5</v>
      </c>
      <c r="G14" s="42" t="s">
        <v>720</v>
      </c>
      <c r="H14" s="42"/>
      <c r="I14" s="31">
        <v>2000</v>
      </c>
      <c r="J14" s="31">
        <v>750</v>
      </c>
      <c r="K14" s="31">
        <v>750</v>
      </c>
      <c r="L14" s="31">
        <v>750</v>
      </c>
      <c r="M14" s="31">
        <v>750</v>
      </c>
      <c r="N14" s="31">
        <v>750</v>
      </c>
      <c r="O14" s="31">
        <v>750</v>
      </c>
      <c r="P14" s="31">
        <v>750</v>
      </c>
      <c r="Q14" s="31">
        <v>750</v>
      </c>
      <c r="R14" s="31">
        <v>750</v>
      </c>
      <c r="S14" s="31">
        <v>750</v>
      </c>
      <c r="T14" s="31">
        <v>750</v>
      </c>
      <c r="U14" s="31">
        <v>750</v>
      </c>
      <c r="V14" s="31">
        <v>750</v>
      </c>
      <c r="W14" s="28"/>
      <c r="X14" s="28">
        <v>800</v>
      </c>
      <c r="Y14" s="31">
        <v>800</v>
      </c>
      <c r="Z14" s="31">
        <v>800</v>
      </c>
      <c r="AA14" s="67">
        <v>800</v>
      </c>
      <c r="AB14" s="28">
        <v>800</v>
      </c>
      <c r="AC14" s="31">
        <v>800</v>
      </c>
      <c r="AD14" s="31">
        <v>800</v>
      </c>
      <c r="AE14" s="31">
        <v>800</v>
      </c>
      <c r="AF14" s="31">
        <v>800</v>
      </c>
      <c r="AG14" s="31">
        <v>800</v>
      </c>
      <c r="AH14" s="31">
        <v>800</v>
      </c>
      <c r="AI14" s="31">
        <v>800</v>
      </c>
      <c r="AJ14" s="31">
        <v>800</v>
      </c>
      <c r="AK14" s="28"/>
      <c r="AL14" s="28">
        <v>850</v>
      </c>
      <c r="AM14" s="31">
        <v>850</v>
      </c>
      <c r="AN14" s="31">
        <v>850</v>
      </c>
      <c r="AO14" s="31">
        <v>850</v>
      </c>
      <c r="AP14" s="31">
        <v>850</v>
      </c>
      <c r="AQ14" s="31">
        <v>850</v>
      </c>
      <c r="AR14" s="31">
        <v>850</v>
      </c>
      <c r="AS14" s="31">
        <v>850</v>
      </c>
      <c r="AT14" s="31">
        <v>850</v>
      </c>
      <c r="AU14" s="31">
        <v>850</v>
      </c>
      <c r="AV14" s="31">
        <v>850</v>
      </c>
      <c r="AW14" s="31">
        <v>850</v>
      </c>
      <c r="AX14" s="31">
        <v>850</v>
      </c>
      <c r="AY14" s="28"/>
      <c r="AZ14" s="28">
        <v>1000</v>
      </c>
      <c r="BA14" s="31">
        <v>1000</v>
      </c>
      <c r="BB14" s="31">
        <v>1000</v>
      </c>
      <c r="BC14" s="15">
        <v>1000</v>
      </c>
      <c r="BD14" s="31">
        <v>1000</v>
      </c>
      <c r="BE14" s="31">
        <v>1000</v>
      </c>
      <c r="BF14" s="31">
        <v>1000</v>
      </c>
      <c r="BG14" s="31">
        <v>1000</v>
      </c>
      <c r="BH14" s="31">
        <v>1000</v>
      </c>
      <c r="BI14" s="31">
        <v>1000</v>
      </c>
      <c r="BJ14" s="31">
        <v>1000</v>
      </c>
      <c r="BK14" s="31">
        <v>1000</v>
      </c>
      <c r="BL14" s="31">
        <v>1000</v>
      </c>
      <c r="BM14" s="28"/>
      <c r="BN14" s="28">
        <v>1000</v>
      </c>
      <c r="BO14" s="31">
        <v>800</v>
      </c>
      <c r="BP14" s="31">
        <v>1000</v>
      </c>
      <c r="BQ14" s="47">
        <v>1000</v>
      </c>
      <c r="BR14" s="47">
        <v>1000</v>
      </c>
      <c r="BS14" s="47">
        <v>1000</v>
      </c>
      <c r="BT14" s="47">
        <v>1000</v>
      </c>
      <c r="BU14" s="47">
        <v>1000</v>
      </c>
      <c r="BV14" s="47">
        <v>1000</v>
      </c>
      <c r="BW14" s="47">
        <v>1000</v>
      </c>
      <c r="BX14" s="47">
        <v>1000</v>
      </c>
      <c r="BY14" s="47">
        <v>1000</v>
      </c>
      <c r="BZ14" s="47">
        <v>1000</v>
      </c>
      <c r="CA14" s="28"/>
      <c r="CB14" s="28">
        <v>1200</v>
      </c>
      <c r="CC14" s="47">
        <v>1200</v>
      </c>
      <c r="CD14" s="47">
        <v>1200</v>
      </c>
      <c r="CE14" s="47">
        <v>1200</v>
      </c>
      <c r="CF14" s="47">
        <v>1200</v>
      </c>
      <c r="CG14" s="47">
        <v>1200</v>
      </c>
      <c r="CH14" s="47">
        <v>1200</v>
      </c>
      <c r="CI14" s="47">
        <v>1200</v>
      </c>
      <c r="CJ14" s="229">
        <v>1200</v>
      </c>
      <c r="CK14" s="229">
        <v>1200</v>
      </c>
      <c r="CL14" s="229">
        <v>1200</v>
      </c>
      <c r="CM14" s="229" t="s">
        <v>2963</v>
      </c>
      <c r="CN14" s="229" t="s">
        <v>2963</v>
      </c>
      <c r="CO14" s="31">
        <f>1200*(COUNTBLANK(BT14:CN14)-1)</f>
        <v>0</v>
      </c>
      <c r="CP14" s="28"/>
      <c r="CQ14" s="28" t="s">
        <v>4647</v>
      </c>
      <c r="CR14" s="28"/>
      <c r="CS14" s="406">
        <v>1400</v>
      </c>
      <c r="CT14" s="47" t="s">
        <v>3150</v>
      </c>
      <c r="CU14" s="47" t="s">
        <v>3150</v>
      </c>
      <c r="CV14" s="47" t="s">
        <v>3547</v>
      </c>
      <c r="CW14" s="47" t="s">
        <v>3547</v>
      </c>
      <c r="CX14" s="47" t="s">
        <v>3900</v>
      </c>
      <c r="CY14" s="47" t="s">
        <v>3900</v>
      </c>
      <c r="CZ14" s="47" t="s">
        <v>4114</v>
      </c>
      <c r="DA14" s="47" t="s">
        <v>4114</v>
      </c>
      <c r="DB14" s="47" t="s">
        <v>4354</v>
      </c>
      <c r="DC14" s="47" t="s">
        <v>4354</v>
      </c>
      <c r="DD14" s="47" t="s">
        <v>4647</v>
      </c>
      <c r="DE14" s="47" t="s">
        <v>5140</v>
      </c>
      <c r="DF14" s="520" t="s">
        <v>5566</v>
      </c>
      <c r="DG14" s="520" t="s">
        <v>5835</v>
      </c>
      <c r="DH14" s="520" t="s">
        <v>5835</v>
      </c>
      <c r="DI14" s="520" t="s">
        <v>6289</v>
      </c>
      <c r="DJ14" s="520" t="s">
        <v>6289</v>
      </c>
      <c r="DK14" s="520" t="s">
        <v>6847</v>
      </c>
      <c r="DL14" s="520" t="s">
        <v>6848</v>
      </c>
      <c r="DM14" s="520" t="s">
        <v>6848</v>
      </c>
      <c r="DN14" s="520" t="s">
        <v>7101</v>
      </c>
      <c r="DO14" s="520" t="s">
        <v>7451</v>
      </c>
      <c r="DP14" s="520" t="s">
        <v>7451</v>
      </c>
      <c r="DQ14" s="520" t="s">
        <v>8078</v>
      </c>
      <c r="DR14" s="47"/>
      <c r="DS14" s="47">
        <f t="shared" si="0"/>
        <v>0</v>
      </c>
      <c r="DT14" s="28"/>
      <c r="DU14" s="34"/>
      <c r="DV14" s="28"/>
      <c r="DW14" s="7" t="s">
        <v>8079</v>
      </c>
      <c r="DX14" s="7"/>
      <c r="DY14" s="7"/>
      <c r="DZ14" s="7"/>
      <c r="EA14" s="7"/>
    </row>
    <row r="15" spans="1:142" x14ac:dyDescent="0.25">
      <c r="A15" s="279">
        <v>94</v>
      </c>
      <c r="B15" s="328" t="s">
        <v>81</v>
      </c>
      <c r="C15" s="280" t="s">
        <v>46</v>
      </c>
      <c r="D15" s="280" t="s">
        <v>47</v>
      </c>
      <c r="E15" s="31" t="s">
        <v>1</v>
      </c>
      <c r="F15" s="31" t="s">
        <v>5</v>
      </c>
      <c r="G15" s="42" t="s">
        <v>721</v>
      </c>
      <c r="H15" s="42"/>
      <c r="I15" s="31"/>
      <c r="J15" s="31">
        <v>750</v>
      </c>
      <c r="K15" s="31">
        <v>750</v>
      </c>
      <c r="L15" s="31">
        <v>750</v>
      </c>
      <c r="M15" s="110"/>
      <c r="N15" s="110"/>
      <c r="O15" s="31">
        <v>750</v>
      </c>
      <c r="P15" s="31">
        <v>750</v>
      </c>
      <c r="Q15" s="31">
        <v>750</v>
      </c>
      <c r="R15" s="31">
        <v>750</v>
      </c>
      <c r="S15" s="31">
        <v>750</v>
      </c>
      <c r="T15" s="31">
        <v>750</v>
      </c>
      <c r="U15" s="31">
        <v>750</v>
      </c>
      <c r="V15" s="31">
        <v>750</v>
      </c>
      <c r="W15" s="28"/>
      <c r="X15" s="28">
        <v>800</v>
      </c>
      <c r="Y15" s="31">
        <v>800</v>
      </c>
      <c r="Z15" s="31">
        <v>800</v>
      </c>
      <c r="AA15" s="67">
        <v>800</v>
      </c>
      <c r="AB15" s="67">
        <v>800</v>
      </c>
      <c r="AC15" s="31">
        <v>800</v>
      </c>
      <c r="AD15" s="31">
        <v>800</v>
      </c>
      <c r="AE15" s="31">
        <v>800</v>
      </c>
      <c r="AF15" s="31">
        <v>800</v>
      </c>
      <c r="AG15" s="31">
        <v>850</v>
      </c>
      <c r="AH15" s="31">
        <v>850</v>
      </c>
      <c r="AI15" s="31">
        <v>850</v>
      </c>
      <c r="AJ15" s="31">
        <v>850</v>
      </c>
      <c r="AK15" s="28"/>
      <c r="AL15" s="28">
        <v>1000</v>
      </c>
      <c r="AM15" s="31">
        <v>850</v>
      </c>
      <c r="AN15" s="31">
        <v>850</v>
      </c>
      <c r="AO15" s="31">
        <v>850</v>
      </c>
      <c r="AP15" s="31">
        <v>850</v>
      </c>
      <c r="AQ15" s="31">
        <v>850</v>
      </c>
      <c r="AR15" s="31">
        <v>850</v>
      </c>
      <c r="AS15" s="31">
        <v>850</v>
      </c>
      <c r="AT15" s="31">
        <v>850</v>
      </c>
      <c r="AU15" s="31">
        <v>850</v>
      </c>
      <c r="AV15" s="31">
        <v>850</v>
      </c>
      <c r="AW15" s="31">
        <v>850</v>
      </c>
      <c r="AX15" s="31">
        <v>850</v>
      </c>
      <c r="AY15" s="28"/>
      <c r="AZ15" s="28"/>
      <c r="BA15" s="31">
        <v>1000</v>
      </c>
      <c r="BB15" s="31">
        <v>1000</v>
      </c>
      <c r="BC15" s="15">
        <v>1000</v>
      </c>
      <c r="BD15" s="31">
        <v>1000</v>
      </c>
      <c r="BE15" s="31">
        <v>1000</v>
      </c>
      <c r="BF15" s="31">
        <v>1000</v>
      </c>
      <c r="BG15" s="31">
        <v>1000</v>
      </c>
      <c r="BH15" s="47">
        <v>1000</v>
      </c>
      <c r="BI15" s="47">
        <v>1000</v>
      </c>
      <c r="BJ15" s="47">
        <v>1000</v>
      </c>
      <c r="BK15" s="47" t="s">
        <v>3609</v>
      </c>
      <c r="BL15" s="47" t="s">
        <v>3609</v>
      </c>
      <c r="BM15" s="28"/>
      <c r="BN15" s="28" t="s">
        <v>3886</v>
      </c>
      <c r="BO15" s="31" t="s">
        <v>3609</v>
      </c>
      <c r="BP15" s="31" t="s">
        <v>3609</v>
      </c>
      <c r="BQ15" s="47" t="s">
        <v>3886</v>
      </c>
      <c r="BR15" s="47" t="s">
        <v>3886</v>
      </c>
      <c r="BS15" s="47" t="s">
        <v>4210</v>
      </c>
      <c r="BT15" s="47" t="s">
        <v>4210</v>
      </c>
      <c r="BU15" s="47" t="s">
        <v>4210</v>
      </c>
      <c r="BV15" s="47" t="s">
        <v>4459</v>
      </c>
      <c r="BW15" s="47" t="s">
        <v>4459</v>
      </c>
      <c r="BX15" s="47" t="s">
        <v>4711</v>
      </c>
      <c r="BY15" s="47" t="s">
        <v>4711</v>
      </c>
      <c r="BZ15" s="31" t="s">
        <v>5663</v>
      </c>
      <c r="CA15" s="28"/>
      <c r="CB15" s="28"/>
      <c r="CC15" s="31" t="s">
        <v>6088</v>
      </c>
      <c r="CD15" s="31" t="s">
        <v>6247</v>
      </c>
      <c r="CE15" s="31" t="s">
        <v>6545</v>
      </c>
      <c r="CF15" s="31" t="s">
        <v>6545</v>
      </c>
      <c r="CG15" s="31" t="s">
        <v>6711</v>
      </c>
      <c r="CH15" s="31" t="s">
        <v>6898</v>
      </c>
      <c r="CI15" s="31" t="s">
        <v>7129</v>
      </c>
      <c r="CJ15" s="31" t="s">
        <v>7351</v>
      </c>
      <c r="CK15" s="31" t="s">
        <v>7626</v>
      </c>
      <c r="CL15" s="47" t="s">
        <v>7902</v>
      </c>
      <c r="CM15" s="31" t="s">
        <v>8131</v>
      </c>
      <c r="CN15" s="31" t="s">
        <v>8203</v>
      </c>
      <c r="CO15" s="31">
        <f>1100*(COUNTBLANK(BT15:CN15)-1)</f>
        <v>1100</v>
      </c>
      <c r="CP15" s="28"/>
      <c r="CQ15" s="28"/>
      <c r="CR15" s="28">
        <v>15400</v>
      </c>
      <c r="CS15" s="406">
        <v>1200</v>
      </c>
      <c r="CT15" s="47" t="s">
        <v>8266</v>
      </c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520"/>
      <c r="DG15" s="520"/>
      <c r="DH15" s="520"/>
      <c r="DI15" s="520"/>
      <c r="DJ15" s="520"/>
      <c r="DK15" s="520"/>
      <c r="DL15" s="520"/>
      <c r="DM15" s="520"/>
      <c r="DN15" s="520"/>
      <c r="DO15" s="520"/>
      <c r="DP15" s="520"/>
      <c r="DQ15" s="520"/>
      <c r="DR15" s="47"/>
      <c r="DS15" s="47">
        <f t="shared" si="0"/>
        <v>27600</v>
      </c>
      <c r="DT15" s="28"/>
      <c r="DU15" s="34"/>
      <c r="DV15" s="28"/>
      <c r="DW15" s="7"/>
      <c r="DX15" s="7"/>
      <c r="DY15" s="7"/>
      <c r="DZ15" s="7"/>
      <c r="EA15" s="7"/>
      <c r="EB15" s="22" t="s">
        <v>4234</v>
      </c>
    </row>
    <row r="16" spans="1:142" s="275" customFormat="1" x14ac:dyDescent="0.25">
      <c r="A16" s="37">
        <v>95</v>
      </c>
      <c r="B16" s="79" t="s">
        <v>82</v>
      </c>
      <c r="C16" s="31" t="s">
        <v>48</v>
      </c>
      <c r="D16" s="31" t="s">
        <v>1238</v>
      </c>
      <c r="E16" s="31" t="s">
        <v>1</v>
      </c>
      <c r="F16" s="31" t="s">
        <v>5</v>
      </c>
      <c r="G16" s="42" t="s">
        <v>722</v>
      </c>
      <c r="H16" s="42"/>
      <c r="I16" s="31">
        <v>1000</v>
      </c>
      <c r="J16" s="31">
        <v>750</v>
      </c>
      <c r="K16" s="31">
        <v>750</v>
      </c>
      <c r="L16" s="31">
        <v>750</v>
      </c>
      <c r="M16" s="493">
        <v>1000</v>
      </c>
      <c r="N16" s="493"/>
      <c r="O16" s="31"/>
      <c r="P16" s="31">
        <v>750</v>
      </c>
      <c r="Q16" s="31">
        <v>750</v>
      </c>
      <c r="R16" s="31">
        <v>750</v>
      </c>
      <c r="S16" s="31">
        <v>750</v>
      </c>
      <c r="T16" s="31">
        <v>750</v>
      </c>
      <c r="U16" s="31">
        <v>750</v>
      </c>
      <c r="V16" s="31">
        <v>750</v>
      </c>
      <c r="W16" s="28"/>
      <c r="X16" s="28">
        <v>800</v>
      </c>
      <c r="Y16" s="31">
        <v>800</v>
      </c>
      <c r="Z16" s="31">
        <v>800</v>
      </c>
      <c r="AA16" s="67">
        <v>800</v>
      </c>
      <c r="AB16" s="67">
        <v>800</v>
      </c>
      <c r="AC16" s="31">
        <v>800</v>
      </c>
      <c r="AD16" s="31">
        <v>800</v>
      </c>
      <c r="AE16" s="31">
        <v>800</v>
      </c>
      <c r="AF16" s="31">
        <v>800</v>
      </c>
      <c r="AG16" s="31">
        <v>800</v>
      </c>
      <c r="AH16" s="31">
        <v>800</v>
      </c>
      <c r="AI16" s="31">
        <v>800</v>
      </c>
      <c r="AJ16" s="31">
        <v>800</v>
      </c>
      <c r="AK16" s="28"/>
      <c r="AL16" s="28">
        <v>850</v>
      </c>
      <c r="AM16" s="31">
        <v>850</v>
      </c>
      <c r="AN16" s="31">
        <v>850</v>
      </c>
      <c r="AO16" s="31">
        <v>850</v>
      </c>
      <c r="AP16" s="31">
        <v>850</v>
      </c>
      <c r="AQ16" s="31">
        <v>850</v>
      </c>
      <c r="AR16" s="31">
        <v>850</v>
      </c>
      <c r="AS16" s="31">
        <v>850</v>
      </c>
      <c r="AT16" s="31">
        <v>850</v>
      </c>
      <c r="AU16" s="31">
        <v>850</v>
      </c>
      <c r="AV16" s="31">
        <v>850</v>
      </c>
      <c r="AW16" s="31">
        <v>850</v>
      </c>
      <c r="AX16" s="31">
        <v>850</v>
      </c>
      <c r="AY16" s="28"/>
      <c r="AZ16" s="28">
        <v>1000</v>
      </c>
      <c r="BA16" s="31">
        <v>1000</v>
      </c>
      <c r="BB16" s="31">
        <v>1000</v>
      </c>
      <c r="BC16" s="15">
        <v>1000</v>
      </c>
      <c r="BD16" s="31">
        <v>1000</v>
      </c>
      <c r="BE16" s="31">
        <v>1000</v>
      </c>
      <c r="BF16" s="31">
        <v>1000</v>
      </c>
      <c r="BG16" s="31">
        <v>1000</v>
      </c>
      <c r="BH16" s="31">
        <v>1000</v>
      </c>
      <c r="BI16" s="31">
        <v>1000</v>
      </c>
      <c r="BJ16" s="31">
        <v>1000</v>
      </c>
      <c r="BK16" s="31">
        <v>1000</v>
      </c>
      <c r="BL16" s="31">
        <v>1000</v>
      </c>
      <c r="BM16" s="28"/>
      <c r="BN16" s="28"/>
      <c r="BO16" s="31">
        <v>1000</v>
      </c>
      <c r="BP16" s="31">
        <v>1000</v>
      </c>
      <c r="BQ16" s="47">
        <v>1000</v>
      </c>
      <c r="BR16" s="47">
        <v>1000</v>
      </c>
      <c r="BS16" s="47">
        <v>1000</v>
      </c>
      <c r="BT16" s="47">
        <v>1000</v>
      </c>
      <c r="BU16" s="47">
        <v>1000</v>
      </c>
      <c r="BV16" s="131">
        <v>0</v>
      </c>
      <c r="BW16" s="131">
        <v>0</v>
      </c>
      <c r="BX16" s="131">
        <v>0</v>
      </c>
      <c r="BY16" s="131">
        <v>0</v>
      </c>
      <c r="BZ16" s="131">
        <v>0</v>
      </c>
      <c r="CA16" s="28"/>
      <c r="CB16" s="28"/>
      <c r="CC16" s="131" t="s">
        <v>2468</v>
      </c>
      <c r="CD16" s="131" t="s">
        <v>2468</v>
      </c>
      <c r="CE16" s="131" t="s">
        <v>2468</v>
      </c>
      <c r="CF16" s="131" t="s">
        <v>2468</v>
      </c>
      <c r="CG16" s="131" t="s">
        <v>2468</v>
      </c>
      <c r="CH16" s="131">
        <v>1000</v>
      </c>
      <c r="CI16" s="131">
        <v>1000</v>
      </c>
      <c r="CJ16" s="131">
        <v>1000</v>
      </c>
      <c r="CK16" s="131">
        <v>1000</v>
      </c>
      <c r="CL16" s="131">
        <v>1000</v>
      </c>
      <c r="CM16" s="131">
        <v>1000</v>
      </c>
      <c r="CN16" s="131">
        <v>1000</v>
      </c>
      <c r="CO16" s="19">
        <f>1200*(COUNTBLANK(BT16:CN16)-2)</f>
        <v>0</v>
      </c>
      <c r="CP16" s="28"/>
      <c r="CQ16" s="28"/>
      <c r="CR16" s="28"/>
      <c r="CS16" s="406">
        <v>1300</v>
      </c>
      <c r="CT16" s="47" t="s">
        <v>4437</v>
      </c>
      <c r="CU16" s="47" t="s">
        <v>4437</v>
      </c>
      <c r="CV16" s="47" t="s">
        <v>4437</v>
      </c>
      <c r="CW16" s="47" t="s">
        <v>4437</v>
      </c>
      <c r="CX16" s="47" t="s">
        <v>4437</v>
      </c>
      <c r="CY16" s="47" t="s">
        <v>4437</v>
      </c>
      <c r="CZ16" s="47" t="s">
        <v>4437</v>
      </c>
      <c r="DA16" s="47" t="s">
        <v>4437</v>
      </c>
      <c r="DB16" s="47" t="s">
        <v>4437</v>
      </c>
      <c r="DC16" s="47" t="s">
        <v>4437</v>
      </c>
      <c r="DD16" s="47" t="s">
        <v>4584</v>
      </c>
      <c r="DE16" s="47" t="s">
        <v>4828</v>
      </c>
      <c r="DF16" s="520" t="s">
        <v>5454</v>
      </c>
      <c r="DG16" s="520" t="s">
        <v>5454</v>
      </c>
      <c r="DH16" s="520" t="s">
        <v>5856</v>
      </c>
      <c r="DI16" s="520" t="s">
        <v>5856</v>
      </c>
      <c r="DJ16" s="520" t="s">
        <v>6282</v>
      </c>
      <c r="DK16" s="520" t="s">
        <v>6282</v>
      </c>
      <c r="DL16" s="520" t="s">
        <v>6282</v>
      </c>
      <c r="DM16" s="520" t="s">
        <v>6555</v>
      </c>
      <c r="DN16" s="520" t="s">
        <v>7307</v>
      </c>
      <c r="DO16" s="520" t="s">
        <v>7307</v>
      </c>
      <c r="DP16" s="520"/>
      <c r="DQ16" s="520"/>
      <c r="DR16" s="47"/>
      <c r="DS16" s="47">
        <f t="shared" si="0"/>
        <v>2600</v>
      </c>
      <c r="DT16" s="28"/>
      <c r="DU16" s="34"/>
      <c r="DV16" s="28"/>
      <c r="DW16" s="7"/>
      <c r="DX16" s="7"/>
      <c r="DY16" s="7"/>
      <c r="DZ16" s="7"/>
      <c r="EA16" s="7"/>
      <c r="EB16" s="275" t="s">
        <v>2396</v>
      </c>
      <c r="EC16" s="135" t="s">
        <v>4466</v>
      </c>
    </row>
    <row r="17" spans="1:142" x14ac:dyDescent="0.25">
      <c r="A17" s="37">
        <v>97</v>
      </c>
      <c r="B17" s="79" t="s">
        <v>84</v>
      </c>
      <c r="C17" s="31" t="s">
        <v>51</v>
      </c>
      <c r="D17" s="31" t="s">
        <v>52</v>
      </c>
      <c r="E17" s="31" t="s">
        <v>1</v>
      </c>
      <c r="F17" s="31" t="s">
        <v>5</v>
      </c>
      <c r="G17" s="42" t="s">
        <v>723</v>
      </c>
      <c r="H17" s="42"/>
      <c r="I17" s="31"/>
      <c r="J17" s="31">
        <v>750</v>
      </c>
      <c r="K17" s="31">
        <v>750</v>
      </c>
      <c r="L17" s="31">
        <v>750</v>
      </c>
      <c r="M17" s="31"/>
      <c r="N17" s="31"/>
      <c r="O17" s="31">
        <v>750</v>
      </c>
      <c r="P17" s="31">
        <v>750</v>
      </c>
      <c r="Q17" s="31">
        <v>750</v>
      </c>
      <c r="R17" s="31">
        <v>750</v>
      </c>
      <c r="S17" s="31">
        <v>750</v>
      </c>
      <c r="T17" s="31">
        <v>750</v>
      </c>
      <c r="U17" s="31">
        <v>750</v>
      </c>
      <c r="V17" s="31">
        <v>750</v>
      </c>
      <c r="W17" s="28"/>
      <c r="X17" s="28">
        <v>800</v>
      </c>
      <c r="Y17" s="31">
        <v>800</v>
      </c>
      <c r="Z17" s="31">
        <v>800</v>
      </c>
      <c r="AA17" s="67">
        <v>800</v>
      </c>
      <c r="AB17" s="67">
        <v>800</v>
      </c>
      <c r="AC17" s="31">
        <v>800</v>
      </c>
      <c r="AD17" s="47">
        <v>800</v>
      </c>
      <c r="AE17" s="47">
        <v>800</v>
      </c>
      <c r="AF17" s="47">
        <v>800</v>
      </c>
      <c r="AG17" s="47">
        <v>800</v>
      </c>
      <c r="AH17" s="47">
        <v>800</v>
      </c>
      <c r="AI17" s="47">
        <v>800</v>
      </c>
      <c r="AJ17" s="47">
        <v>800</v>
      </c>
      <c r="AK17" s="28"/>
      <c r="AL17" s="28">
        <v>850</v>
      </c>
      <c r="AM17" s="47">
        <v>850</v>
      </c>
      <c r="AN17" s="47">
        <v>850</v>
      </c>
      <c r="AO17" s="47">
        <v>850</v>
      </c>
      <c r="AP17" s="47">
        <v>850</v>
      </c>
      <c r="AQ17" s="47">
        <v>850</v>
      </c>
      <c r="AR17" s="47">
        <v>850</v>
      </c>
      <c r="AS17" s="47">
        <v>850</v>
      </c>
      <c r="AT17" s="47">
        <v>850</v>
      </c>
      <c r="AU17" s="47">
        <v>850</v>
      </c>
      <c r="AV17" s="47">
        <v>850</v>
      </c>
      <c r="AW17" s="47">
        <v>850</v>
      </c>
      <c r="AX17" s="47">
        <v>850</v>
      </c>
      <c r="AY17" s="28"/>
      <c r="AZ17" s="28"/>
      <c r="BA17" s="47">
        <v>1000</v>
      </c>
      <c r="BB17" s="47">
        <v>1000</v>
      </c>
      <c r="BC17" s="15">
        <v>1000</v>
      </c>
      <c r="BD17" s="31">
        <v>1000</v>
      </c>
      <c r="BE17" s="31">
        <v>1000</v>
      </c>
      <c r="BF17" s="31">
        <v>1000</v>
      </c>
      <c r="BG17" s="31">
        <v>1000</v>
      </c>
      <c r="BH17" s="31">
        <v>1000</v>
      </c>
      <c r="BI17" s="31">
        <v>1000</v>
      </c>
      <c r="BJ17" s="31">
        <v>1000</v>
      </c>
      <c r="BK17" s="31">
        <v>1000</v>
      </c>
      <c r="BL17" s="31">
        <v>1000</v>
      </c>
      <c r="BM17" s="28"/>
      <c r="BN17" s="28">
        <v>1000</v>
      </c>
      <c r="BO17" s="31">
        <v>1000</v>
      </c>
      <c r="BP17" s="31">
        <v>1000</v>
      </c>
      <c r="BQ17" s="47">
        <v>1000</v>
      </c>
      <c r="BR17" s="47">
        <v>1000</v>
      </c>
      <c r="BS17" s="47">
        <v>1000</v>
      </c>
      <c r="BT17" s="47">
        <v>1000</v>
      </c>
      <c r="BU17" s="47">
        <v>1000</v>
      </c>
      <c r="BV17" s="47">
        <v>1000</v>
      </c>
      <c r="BW17" s="47">
        <v>1000</v>
      </c>
      <c r="BX17" s="47">
        <v>1000</v>
      </c>
      <c r="BY17" s="47">
        <v>1000</v>
      </c>
      <c r="BZ17" s="47">
        <v>1000</v>
      </c>
      <c r="CA17" s="28"/>
      <c r="CB17" s="28">
        <v>1200</v>
      </c>
      <c r="CC17" s="47">
        <v>1200</v>
      </c>
      <c r="CD17" s="47">
        <v>1200</v>
      </c>
      <c r="CE17" s="47">
        <v>1200</v>
      </c>
      <c r="CF17" s="47">
        <v>1200</v>
      </c>
      <c r="CG17" s="47">
        <v>1200</v>
      </c>
      <c r="CH17" s="47">
        <v>1200</v>
      </c>
      <c r="CI17" s="47">
        <v>1200</v>
      </c>
      <c r="CJ17" s="47">
        <v>1200</v>
      </c>
      <c r="CK17" s="47">
        <v>1200</v>
      </c>
      <c r="CL17" s="47">
        <v>1200</v>
      </c>
      <c r="CM17" s="229">
        <v>1200</v>
      </c>
      <c r="CN17" s="229">
        <v>1200</v>
      </c>
      <c r="CO17" s="31">
        <f>1200*(COUNTBLANK(BT17:CN17)-1)</f>
        <v>0</v>
      </c>
      <c r="CP17" s="28"/>
      <c r="CQ17" s="28" t="s">
        <v>4123</v>
      </c>
      <c r="CR17" s="28"/>
      <c r="CS17" s="406">
        <v>1400</v>
      </c>
      <c r="CT17" s="47" t="s">
        <v>3393</v>
      </c>
      <c r="CU17" s="47" t="s">
        <v>3393</v>
      </c>
      <c r="CV17" s="47" t="s">
        <v>3393</v>
      </c>
      <c r="CW17" s="47" t="s">
        <v>3794</v>
      </c>
      <c r="CX17" s="47" t="s">
        <v>3794</v>
      </c>
      <c r="CY17" s="47" t="s">
        <v>3794</v>
      </c>
      <c r="CZ17" s="47" t="s">
        <v>3794</v>
      </c>
      <c r="DA17" s="47" t="s">
        <v>4123</v>
      </c>
      <c r="DB17" s="47" t="s">
        <v>4123</v>
      </c>
      <c r="DC17" s="47" t="s">
        <v>4756</v>
      </c>
      <c r="DD17" s="47" t="s">
        <v>4756</v>
      </c>
      <c r="DE17" s="47" t="s">
        <v>5606</v>
      </c>
      <c r="DF17" s="520" t="s">
        <v>5607</v>
      </c>
      <c r="DG17" s="520" t="s">
        <v>6156</v>
      </c>
      <c r="DH17" s="520" t="s">
        <v>6156</v>
      </c>
      <c r="DI17" s="520" t="s">
        <v>6156</v>
      </c>
      <c r="DJ17" s="520" t="s">
        <v>6628</v>
      </c>
      <c r="DK17" s="520" t="s">
        <v>6628</v>
      </c>
      <c r="DL17" s="520" t="s">
        <v>7277</v>
      </c>
      <c r="DM17" s="520" t="s">
        <v>7313</v>
      </c>
      <c r="DN17" s="520" t="s">
        <v>7618</v>
      </c>
      <c r="DO17" s="520" t="s">
        <v>7618</v>
      </c>
      <c r="DP17" s="520" t="s">
        <v>7802</v>
      </c>
      <c r="DQ17" s="520" t="s">
        <v>8381</v>
      </c>
      <c r="DR17" s="47"/>
      <c r="DS17" s="47">
        <f t="shared" si="0"/>
        <v>0</v>
      </c>
      <c r="DT17" s="28"/>
      <c r="DU17" s="34" t="s">
        <v>8381</v>
      </c>
      <c r="DV17" s="28"/>
      <c r="DW17" s="7" t="s">
        <v>8382</v>
      </c>
      <c r="DX17" s="7" t="s">
        <v>8382</v>
      </c>
      <c r="DY17" s="7"/>
      <c r="DZ17" s="7"/>
      <c r="EA17" s="7"/>
    </row>
    <row r="18" spans="1:142" x14ac:dyDescent="0.25">
      <c r="A18" s="37">
        <v>183</v>
      </c>
      <c r="B18" s="79" t="s">
        <v>517</v>
      </c>
      <c r="C18" s="31" t="s">
        <v>518</v>
      </c>
      <c r="D18" s="31" t="s">
        <v>435</v>
      </c>
      <c r="E18" s="31" t="s">
        <v>125</v>
      </c>
      <c r="F18" s="31" t="s">
        <v>459</v>
      </c>
      <c r="G18" s="42" t="s">
        <v>729</v>
      </c>
      <c r="H18" s="42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28">
        <v>1000</v>
      </c>
      <c r="X18" s="28">
        <v>800</v>
      </c>
      <c r="Y18" s="31">
        <v>800</v>
      </c>
      <c r="Z18" s="31">
        <v>800</v>
      </c>
      <c r="AA18" s="31">
        <v>0</v>
      </c>
      <c r="AB18" s="31">
        <v>0</v>
      </c>
      <c r="AC18" s="31">
        <v>800</v>
      </c>
      <c r="AD18" s="31">
        <v>800</v>
      </c>
      <c r="AE18" s="31">
        <v>800</v>
      </c>
      <c r="AF18" s="31">
        <v>800</v>
      </c>
      <c r="AG18" s="31">
        <v>800</v>
      </c>
      <c r="AH18" s="31">
        <v>800</v>
      </c>
      <c r="AI18" s="31">
        <v>800</v>
      </c>
      <c r="AJ18" s="31">
        <v>800</v>
      </c>
      <c r="AK18" s="28"/>
      <c r="AL18" s="28">
        <v>850</v>
      </c>
      <c r="AM18" s="31">
        <v>850</v>
      </c>
      <c r="AN18" s="31">
        <v>850</v>
      </c>
      <c r="AO18" s="31">
        <v>850</v>
      </c>
      <c r="AP18" s="31">
        <v>850</v>
      </c>
      <c r="AQ18" s="31">
        <v>850</v>
      </c>
      <c r="AR18" s="31">
        <v>850</v>
      </c>
      <c r="AS18" s="31">
        <v>850</v>
      </c>
      <c r="AT18" s="31">
        <v>850</v>
      </c>
      <c r="AU18" s="31">
        <v>850</v>
      </c>
      <c r="AV18" s="31">
        <v>850</v>
      </c>
      <c r="AW18" s="31">
        <v>850</v>
      </c>
      <c r="AX18" s="31">
        <v>850</v>
      </c>
      <c r="AY18" s="28"/>
      <c r="AZ18" s="28"/>
      <c r="BA18" s="31">
        <v>1000</v>
      </c>
      <c r="BB18" s="31">
        <v>1000</v>
      </c>
      <c r="BC18" s="15"/>
      <c r="BD18" s="31">
        <v>1000</v>
      </c>
      <c r="BE18" s="31">
        <v>1000</v>
      </c>
      <c r="BF18" s="31">
        <v>1000</v>
      </c>
      <c r="BG18" s="31">
        <v>1000</v>
      </c>
      <c r="BH18" s="31">
        <v>1000</v>
      </c>
      <c r="BI18" s="31">
        <v>1000</v>
      </c>
      <c r="BJ18" s="31">
        <v>1000</v>
      </c>
      <c r="BK18" s="31">
        <v>1000</v>
      </c>
      <c r="BL18" s="31">
        <v>1000</v>
      </c>
      <c r="BM18" s="28"/>
      <c r="BN18" s="28">
        <v>1000</v>
      </c>
      <c r="BO18" s="31">
        <v>1000</v>
      </c>
      <c r="BP18" s="31">
        <v>1000</v>
      </c>
      <c r="BQ18" s="47">
        <v>1000</v>
      </c>
      <c r="BR18" s="31"/>
      <c r="BS18" s="31">
        <v>1000</v>
      </c>
      <c r="BT18" s="31">
        <v>1000</v>
      </c>
      <c r="BU18" s="31">
        <v>1000</v>
      </c>
      <c r="BV18" s="31">
        <v>1000</v>
      </c>
      <c r="BW18" s="31">
        <v>1000</v>
      </c>
      <c r="BX18" s="31">
        <v>1000</v>
      </c>
      <c r="BY18" s="31">
        <v>1000</v>
      </c>
      <c r="BZ18" s="31">
        <v>1000</v>
      </c>
      <c r="CA18" s="28"/>
      <c r="CB18" s="28">
        <v>1200</v>
      </c>
      <c r="CC18" s="31">
        <v>1200</v>
      </c>
      <c r="CD18" s="31">
        <v>1200</v>
      </c>
      <c r="CE18" s="31">
        <v>1200</v>
      </c>
      <c r="CF18" s="31">
        <v>1200</v>
      </c>
      <c r="CG18" s="31">
        <v>1200</v>
      </c>
      <c r="CH18" s="31">
        <v>1200</v>
      </c>
      <c r="CI18" s="31">
        <v>1200</v>
      </c>
      <c r="CJ18" s="31">
        <v>1200</v>
      </c>
      <c r="CK18" s="31">
        <v>1200</v>
      </c>
      <c r="CL18" s="31">
        <v>1200</v>
      </c>
      <c r="CM18" s="31">
        <v>1200</v>
      </c>
      <c r="CN18" s="229">
        <v>1200</v>
      </c>
      <c r="CO18" s="31">
        <v>0</v>
      </c>
      <c r="CP18" s="28"/>
      <c r="CQ18" s="28" t="s">
        <v>4536</v>
      </c>
      <c r="CR18" s="28"/>
      <c r="CS18" s="406">
        <v>1300</v>
      </c>
      <c r="CT18" s="47" t="s">
        <v>2832</v>
      </c>
      <c r="CU18" s="47" t="s">
        <v>2833</v>
      </c>
      <c r="CV18" s="47" t="s">
        <v>3060</v>
      </c>
      <c r="CW18" s="47" t="s">
        <v>3295</v>
      </c>
      <c r="CX18" s="47" t="s">
        <v>3435</v>
      </c>
      <c r="CY18" s="47" t="s">
        <v>3618</v>
      </c>
      <c r="CZ18" s="47" t="s">
        <v>3618</v>
      </c>
      <c r="DA18" s="47" t="s">
        <v>3826</v>
      </c>
      <c r="DB18" s="47" t="s">
        <v>4009</v>
      </c>
      <c r="DC18" s="47" t="s">
        <v>4287</v>
      </c>
      <c r="DD18" s="47" t="s">
        <v>4536</v>
      </c>
      <c r="DE18" s="47" t="s">
        <v>4819</v>
      </c>
      <c r="DF18" s="520" t="s">
        <v>5156</v>
      </c>
      <c r="DG18" s="520" t="s">
        <v>5367</v>
      </c>
      <c r="DH18" s="520" t="s">
        <v>5659</v>
      </c>
      <c r="DI18" s="520" t="s">
        <v>5823</v>
      </c>
      <c r="DJ18" s="520" t="s">
        <v>6081</v>
      </c>
      <c r="DK18" s="520" t="s">
        <v>6331</v>
      </c>
      <c r="DL18" s="520" t="s">
        <v>6527</v>
      </c>
      <c r="DM18" s="520" t="s">
        <v>6527</v>
      </c>
      <c r="DN18" s="520" t="s">
        <v>6749</v>
      </c>
      <c r="DO18" s="520" t="s">
        <v>6901</v>
      </c>
      <c r="DP18" s="520" t="s">
        <v>7136</v>
      </c>
      <c r="DQ18" s="520" t="s">
        <v>7365</v>
      </c>
      <c r="DR18" s="47"/>
      <c r="DS18" s="47">
        <f t="shared" si="0"/>
        <v>0</v>
      </c>
      <c r="DT18" s="28"/>
      <c r="DU18" s="34" t="s">
        <v>7135</v>
      </c>
      <c r="DV18" s="28"/>
      <c r="DW18" s="7" t="s">
        <v>8123</v>
      </c>
      <c r="DX18" s="7" t="s">
        <v>8124</v>
      </c>
      <c r="DY18" s="103" t="s">
        <v>8196</v>
      </c>
      <c r="DZ18" s="103" t="s">
        <v>8304</v>
      </c>
      <c r="EA18" s="7"/>
    </row>
    <row r="19" spans="1:142" x14ac:dyDescent="0.25">
      <c r="A19" s="37">
        <v>184</v>
      </c>
      <c r="B19" s="79" t="s">
        <v>519</v>
      </c>
      <c r="C19" s="31" t="s">
        <v>520</v>
      </c>
      <c r="D19" s="31" t="s">
        <v>435</v>
      </c>
      <c r="E19" s="31" t="s">
        <v>125</v>
      </c>
      <c r="F19" s="31" t="s">
        <v>459</v>
      </c>
      <c r="G19" s="42" t="s">
        <v>729</v>
      </c>
      <c r="H19" s="42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28">
        <v>1000</v>
      </c>
      <c r="X19" s="28">
        <v>800</v>
      </c>
      <c r="Y19" s="31">
        <v>800</v>
      </c>
      <c r="Z19" s="31">
        <v>800</v>
      </c>
      <c r="AA19" s="31">
        <v>800</v>
      </c>
      <c r="AB19" s="31"/>
      <c r="AC19" s="31">
        <v>800</v>
      </c>
      <c r="AD19" s="31">
        <v>800</v>
      </c>
      <c r="AE19" s="31">
        <v>800</v>
      </c>
      <c r="AF19" s="31">
        <v>800</v>
      </c>
      <c r="AG19" s="31">
        <v>800</v>
      </c>
      <c r="AH19" s="31">
        <v>800</v>
      </c>
      <c r="AI19" s="31">
        <v>800</v>
      </c>
      <c r="AJ19" s="31">
        <v>800</v>
      </c>
      <c r="AK19" s="28"/>
      <c r="AL19" s="28">
        <v>850</v>
      </c>
      <c r="AM19" s="31">
        <v>850</v>
      </c>
      <c r="AN19" s="31">
        <v>850</v>
      </c>
      <c r="AO19" s="31">
        <v>850</v>
      </c>
      <c r="AP19" s="31">
        <v>850</v>
      </c>
      <c r="AQ19" s="31">
        <v>850</v>
      </c>
      <c r="AR19" s="31">
        <v>850</v>
      </c>
      <c r="AS19" s="31">
        <v>850</v>
      </c>
      <c r="AT19" s="31">
        <v>850</v>
      </c>
      <c r="AU19" s="31">
        <v>850</v>
      </c>
      <c r="AV19" s="31">
        <v>850</v>
      </c>
      <c r="AW19" s="31">
        <v>850</v>
      </c>
      <c r="AX19" s="31">
        <v>850</v>
      </c>
      <c r="AY19" s="28"/>
      <c r="AZ19" s="28"/>
      <c r="BA19" s="31">
        <v>1000</v>
      </c>
      <c r="BB19" s="31">
        <v>1000</v>
      </c>
      <c r="BC19" s="15"/>
      <c r="BD19" s="31">
        <v>1000</v>
      </c>
      <c r="BE19" s="31">
        <v>1000</v>
      </c>
      <c r="BF19" s="31">
        <v>1000</v>
      </c>
      <c r="BG19" s="31">
        <v>1000</v>
      </c>
      <c r="BH19" s="31">
        <v>1000</v>
      </c>
      <c r="BI19" s="31">
        <v>1000</v>
      </c>
      <c r="BJ19" s="31">
        <v>1000</v>
      </c>
      <c r="BK19" s="31">
        <v>1000</v>
      </c>
      <c r="BL19" s="31">
        <v>1000</v>
      </c>
      <c r="BM19" s="28"/>
      <c r="BN19" s="28">
        <v>1000</v>
      </c>
      <c r="BO19" s="31">
        <v>1000</v>
      </c>
      <c r="BP19" s="31">
        <v>1000</v>
      </c>
      <c r="BQ19" s="47">
        <v>1000</v>
      </c>
      <c r="BR19" s="31"/>
      <c r="BS19" s="31">
        <v>1000</v>
      </c>
      <c r="BT19" s="31">
        <v>1000</v>
      </c>
      <c r="BU19" s="31">
        <v>1000</v>
      </c>
      <c r="BV19" s="31">
        <v>1000</v>
      </c>
      <c r="BW19" s="31">
        <v>1000</v>
      </c>
      <c r="BX19" s="31">
        <v>1000</v>
      </c>
      <c r="BY19" s="31">
        <v>1000</v>
      </c>
      <c r="BZ19" s="31">
        <v>1000</v>
      </c>
      <c r="CA19" s="28"/>
      <c r="CB19" s="28">
        <v>1200</v>
      </c>
      <c r="CC19" s="31">
        <v>1200</v>
      </c>
      <c r="CD19" s="31">
        <v>1200</v>
      </c>
      <c r="CE19" s="31">
        <v>1200</v>
      </c>
      <c r="CF19" s="31">
        <v>1200</v>
      </c>
      <c r="CG19" s="31">
        <v>1200</v>
      </c>
      <c r="CH19" s="31">
        <v>1200</v>
      </c>
      <c r="CI19" s="31">
        <v>1200</v>
      </c>
      <c r="CJ19" s="31">
        <v>1200</v>
      </c>
      <c r="CK19" s="31">
        <v>1200</v>
      </c>
      <c r="CL19" s="31">
        <v>1200</v>
      </c>
      <c r="CM19" s="31">
        <v>1200</v>
      </c>
      <c r="CN19" s="229">
        <v>1200</v>
      </c>
      <c r="CO19" s="31">
        <v>0</v>
      </c>
      <c r="CP19" s="28"/>
      <c r="CQ19" s="28" t="s">
        <v>4009</v>
      </c>
      <c r="CR19" s="28"/>
      <c r="CS19" s="406">
        <v>1300</v>
      </c>
      <c r="CT19" s="47" t="s">
        <v>2832</v>
      </c>
      <c r="CU19" s="47" t="s">
        <v>2833</v>
      </c>
      <c r="CV19" s="47" t="s">
        <v>3060</v>
      </c>
      <c r="CW19" s="47" t="s">
        <v>3295</v>
      </c>
      <c r="CX19" s="47" t="s">
        <v>3435</v>
      </c>
      <c r="CY19" s="47" t="s">
        <v>3435</v>
      </c>
      <c r="CZ19" s="47" t="s">
        <v>3618</v>
      </c>
      <c r="DA19" s="47" t="s">
        <v>3826</v>
      </c>
      <c r="DB19" s="47" t="s">
        <v>4009</v>
      </c>
      <c r="DC19" s="47" t="s">
        <v>4287</v>
      </c>
      <c r="DD19" s="47" t="s">
        <v>4536</v>
      </c>
      <c r="DE19" s="47" t="s">
        <v>4819</v>
      </c>
      <c r="DF19" s="520" t="s">
        <v>5156</v>
      </c>
      <c r="DG19" s="520" t="s">
        <v>5367</v>
      </c>
      <c r="DH19" s="520" t="s">
        <v>5659</v>
      </c>
      <c r="DI19" s="520" t="s">
        <v>5823</v>
      </c>
      <c r="DJ19" s="520" t="s">
        <v>6081</v>
      </c>
      <c r="DK19" s="520" t="s">
        <v>6331</v>
      </c>
      <c r="DL19" s="520" t="s">
        <v>6331</v>
      </c>
      <c r="DM19" s="520" t="s">
        <v>6527</v>
      </c>
      <c r="DN19" s="520" t="s">
        <v>6749</v>
      </c>
      <c r="DO19" s="520" t="s">
        <v>6901</v>
      </c>
      <c r="DP19" s="520" t="s">
        <v>7136</v>
      </c>
      <c r="DQ19" s="520" t="s">
        <v>7365</v>
      </c>
      <c r="DR19" s="47"/>
      <c r="DS19" s="47">
        <f t="shared" si="0"/>
        <v>0</v>
      </c>
      <c r="DT19" s="28"/>
      <c r="DU19" s="34" t="s">
        <v>7365</v>
      </c>
      <c r="DV19" s="28"/>
      <c r="DW19" s="7" t="s">
        <v>8123</v>
      </c>
      <c r="DX19" s="7" t="s">
        <v>8124</v>
      </c>
      <c r="DY19" s="103" t="s">
        <v>8196</v>
      </c>
      <c r="DZ19" s="103" t="s">
        <v>8304</v>
      </c>
      <c r="EA19" s="7"/>
    </row>
    <row r="20" spans="1:142" x14ac:dyDescent="0.25">
      <c r="A20" s="37">
        <v>190</v>
      </c>
      <c r="B20" s="79" t="s">
        <v>521</v>
      </c>
      <c r="C20" s="19" t="s">
        <v>522</v>
      </c>
      <c r="D20" s="19" t="s">
        <v>523</v>
      </c>
      <c r="E20" s="31" t="s">
        <v>125</v>
      </c>
      <c r="F20" s="31" t="s">
        <v>459</v>
      </c>
      <c r="G20" s="42" t="s">
        <v>730</v>
      </c>
      <c r="H20" s="42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28"/>
      <c r="X20" s="28">
        <v>800</v>
      </c>
      <c r="Y20" s="31">
        <v>800</v>
      </c>
      <c r="Z20" s="31">
        <v>800</v>
      </c>
      <c r="AA20" s="31">
        <v>800</v>
      </c>
      <c r="AB20" s="31">
        <v>800</v>
      </c>
      <c r="AC20" s="31">
        <v>800</v>
      </c>
      <c r="AD20" s="31">
        <v>800</v>
      </c>
      <c r="AE20" s="31">
        <v>800</v>
      </c>
      <c r="AF20" s="31">
        <v>800</v>
      </c>
      <c r="AG20" s="31">
        <v>800</v>
      </c>
      <c r="AH20" s="31">
        <v>800</v>
      </c>
      <c r="AI20" s="31">
        <v>800</v>
      </c>
      <c r="AJ20" s="31">
        <v>800</v>
      </c>
      <c r="AK20" s="28"/>
      <c r="AL20" s="28">
        <v>850</v>
      </c>
      <c r="AM20" s="31">
        <v>850</v>
      </c>
      <c r="AN20" s="31">
        <v>850</v>
      </c>
      <c r="AO20" s="31">
        <v>850</v>
      </c>
      <c r="AP20" s="31">
        <v>850</v>
      </c>
      <c r="AQ20" s="31">
        <v>850</v>
      </c>
      <c r="AR20" s="31">
        <v>850</v>
      </c>
      <c r="AS20" s="31">
        <v>850</v>
      </c>
      <c r="AT20" s="31">
        <v>850</v>
      </c>
      <c r="AU20" s="31">
        <v>850</v>
      </c>
      <c r="AV20" s="31">
        <v>850</v>
      </c>
      <c r="AW20" s="31">
        <v>850</v>
      </c>
      <c r="AX20" s="31">
        <v>850</v>
      </c>
      <c r="AY20" s="28"/>
      <c r="AZ20" s="28">
        <v>1000</v>
      </c>
      <c r="BA20" s="31">
        <v>1000</v>
      </c>
      <c r="BB20" s="31">
        <v>1000</v>
      </c>
      <c r="BC20" s="15">
        <v>1000</v>
      </c>
      <c r="BD20" s="31">
        <v>1000</v>
      </c>
      <c r="BE20" s="31">
        <v>1000</v>
      </c>
      <c r="BF20" s="31">
        <v>1000</v>
      </c>
      <c r="BG20" s="31">
        <v>1000</v>
      </c>
      <c r="BH20" s="31">
        <v>1000</v>
      </c>
      <c r="BI20" s="31">
        <v>1000</v>
      </c>
      <c r="BJ20" s="31">
        <v>1000</v>
      </c>
      <c r="BK20" s="31">
        <v>1000</v>
      </c>
      <c r="BL20" s="31">
        <v>1000</v>
      </c>
      <c r="BM20" s="28"/>
      <c r="BN20" s="28">
        <v>1000</v>
      </c>
      <c r="BO20" s="31">
        <v>800</v>
      </c>
      <c r="BP20" s="31">
        <v>800</v>
      </c>
      <c r="BQ20" s="47">
        <v>1000</v>
      </c>
      <c r="BR20" s="47">
        <v>1000</v>
      </c>
      <c r="BS20" s="47">
        <v>1000</v>
      </c>
      <c r="BT20" s="47">
        <v>1000</v>
      </c>
      <c r="BU20" s="47">
        <v>1000</v>
      </c>
      <c r="BV20" s="47">
        <v>1000</v>
      </c>
      <c r="BW20" s="47">
        <v>1000</v>
      </c>
      <c r="BX20" s="47">
        <v>1000</v>
      </c>
      <c r="BY20" s="47">
        <v>1000</v>
      </c>
      <c r="BZ20" s="47">
        <v>1000</v>
      </c>
      <c r="CA20" s="28"/>
      <c r="CB20" s="28">
        <v>1200</v>
      </c>
      <c r="CC20" s="47">
        <v>1000</v>
      </c>
      <c r="CD20" s="47">
        <v>1200</v>
      </c>
      <c r="CE20" s="47">
        <v>1200</v>
      </c>
      <c r="CF20" s="47">
        <v>1200</v>
      </c>
      <c r="CG20" s="47">
        <v>1200</v>
      </c>
      <c r="CH20" s="47">
        <v>1200</v>
      </c>
      <c r="CI20" s="47">
        <v>1200</v>
      </c>
      <c r="CJ20" s="47">
        <v>1200</v>
      </c>
      <c r="CK20" s="47">
        <v>1200</v>
      </c>
      <c r="CL20" s="47">
        <v>1200</v>
      </c>
      <c r="CM20" s="47">
        <v>1200</v>
      </c>
      <c r="CN20" s="47">
        <v>1200</v>
      </c>
      <c r="CO20" s="31"/>
      <c r="CP20" s="28"/>
      <c r="CQ20" s="28" t="s">
        <v>4167</v>
      </c>
      <c r="CR20" s="28"/>
      <c r="CS20" s="406">
        <v>1400</v>
      </c>
      <c r="CT20" s="47" t="s">
        <v>2565</v>
      </c>
      <c r="CU20" s="47" t="s">
        <v>2858</v>
      </c>
      <c r="CV20" s="47" t="s">
        <v>3529</v>
      </c>
      <c r="CW20" s="47" t="s">
        <v>3529</v>
      </c>
      <c r="CX20" s="47" t="s">
        <v>3742</v>
      </c>
      <c r="CY20" s="47" t="s">
        <v>4166</v>
      </c>
      <c r="CZ20" s="47" t="s">
        <v>4166</v>
      </c>
      <c r="DA20" s="47" t="s">
        <v>4167</v>
      </c>
      <c r="DB20" s="47" t="s">
        <v>4431</v>
      </c>
      <c r="DC20" s="47" t="s">
        <v>4431</v>
      </c>
      <c r="DD20" s="47" t="s">
        <v>4633</v>
      </c>
      <c r="DE20" s="47" t="s">
        <v>4928</v>
      </c>
      <c r="DF20" s="520" t="s">
        <v>5183</v>
      </c>
      <c r="DG20" s="520" t="s">
        <v>5527</v>
      </c>
      <c r="DH20" s="520" t="s">
        <v>5940</v>
      </c>
      <c r="DI20" s="520" t="s">
        <v>5940</v>
      </c>
      <c r="DJ20" s="520" t="s">
        <v>5940</v>
      </c>
      <c r="DK20" s="520" t="s">
        <v>6090</v>
      </c>
      <c r="DL20" s="520" t="s">
        <v>6463</v>
      </c>
      <c r="DM20" s="520" t="s">
        <v>6698</v>
      </c>
      <c r="DN20" s="520" t="s">
        <v>6830</v>
      </c>
      <c r="DO20" s="520" t="s">
        <v>6988</v>
      </c>
      <c r="DP20" s="520"/>
      <c r="DQ20" s="520"/>
      <c r="DR20" s="47"/>
      <c r="DS20" s="47">
        <f t="shared" si="0"/>
        <v>2800</v>
      </c>
      <c r="DT20" s="28"/>
      <c r="DU20" s="34"/>
      <c r="DV20" s="28"/>
      <c r="DW20" s="7"/>
      <c r="DX20" s="7"/>
      <c r="DY20" s="7"/>
      <c r="DZ20" s="7"/>
      <c r="EA20" s="7"/>
    </row>
    <row r="21" spans="1:142" x14ac:dyDescent="0.25">
      <c r="A21" s="37">
        <v>193</v>
      </c>
      <c r="B21" s="79" t="s">
        <v>526</v>
      </c>
      <c r="C21" s="31" t="s">
        <v>527</v>
      </c>
      <c r="D21" s="31" t="s">
        <v>528</v>
      </c>
      <c r="E21" s="31" t="s">
        <v>125</v>
      </c>
      <c r="F21" s="31" t="s">
        <v>459</v>
      </c>
      <c r="G21" s="42" t="s">
        <v>731</v>
      </c>
      <c r="H21" s="42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28">
        <v>1000</v>
      </c>
      <c r="X21" s="28">
        <v>800</v>
      </c>
      <c r="Y21" s="31">
        <v>800</v>
      </c>
      <c r="Z21" s="31">
        <v>800</v>
      </c>
      <c r="AA21" s="31">
        <v>0</v>
      </c>
      <c r="AB21" s="31">
        <v>800</v>
      </c>
      <c r="AC21" s="31">
        <v>800</v>
      </c>
      <c r="AD21" s="31">
        <v>800</v>
      </c>
      <c r="AE21" s="31">
        <v>800</v>
      </c>
      <c r="AF21" s="31">
        <v>800</v>
      </c>
      <c r="AG21" s="31">
        <v>800</v>
      </c>
      <c r="AH21" s="31">
        <v>800</v>
      </c>
      <c r="AI21" s="31">
        <v>800</v>
      </c>
      <c r="AJ21" s="31">
        <v>800</v>
      </c>
      <c r="AK21" s="28"/>
      <c r="AL21" s="28">
        <v>850</v>
      </c>
      <c r="AM21" s="31">
        <v>850</v>
      </c>
      <c r="AN21" s="31">
        <v>850</v>
      </c>
      <c r="AO21" s="31">
        <v>850</v>
      </c>
      <c r="AP21" s="31">
        <v>850</v>
      </c>
      <c r="AQ21" s="31">
        <v>850</v>
      </c>
      <c r="AR21" s="31">
        <v>850</v>
      </c>
      <c r="AS21" s="31">
        <v>850</v>
      </c>
      <c r="AT21" s="31">
        <v>850</v>
      </c>
      <c r="AU21" s="31">
        <v>850</v>
      </c>
      <c r="AV21" s="31">
        <v>850</v>
      </c>
      <c r="AW21" s="31">
        <v>850</v>
      </c>
      <c r="AX21" s="31">
        <v>850</v>
      </c>
      <c r="AY21" s="28"/>
      <c r="AZ21" s="28">
        <v>1000</v>
      </c>
      <c r="BA21" s="31">
        <v>1000</v>
      </c>
      <c r="BB21" s="31">
        <v>1000</v>
      </c>
      <c r="BC21" s="15">
        <v>1000</v>
      </c>
      <c r="BD21" s="31">
        <v>1000</v>
      </c>
      <c r="BE21" s="31">
        <v>1000</v>
      </c>
      <c r="BF21" s="31">
        <v>1000</v>
      </c>
      <c r="BG21" s="31">
        <v>1000</v>
      </c>
      <c r="BH21" s="31">
        <v>1000</v>
      </c>
      <c r="BI21" s="31">
        <v>1000</v>
      </c>
      <c r="BJ21" s="31">
        <v>1000</v>
      </c>
      <c r="BK21" s="31">
        <v>1000</v>
      </c>
      <c r="BL21" s="31">
        <v>1000</v>
      </c>
      <c r="BM21" s="28"/>
      <c r="BN21" s="28">
        <v>1000</v>
      </c>
      <c r="BO21" s="31">
        <v>1000</v>
      </c>
      <c r="BP21" s="31">
        <v>800</v>
      </c>
      <c r="BQ21" s="47">
        <v>1000</v>
      </c>
      <c r="BR21" s="47">
        <v>1000</v>
      </c>
      <c r="BS21" s="47">
        <v>1000</v>
      </c>
      <c r="BT21" s="47">
        <v>1000</v>
      </c>
      <c r="BU21" s="47">
        <v>1000</v>
      </c>
      <c r="BV21" s="47">
        <v>800</v>
      </c>
      <c r="BW21" s="47">
        <v>1000</v>
      </c>
      <c r="BX21" s="47">
        <v>1000</v>
      </c>
      <c r="BY21" s="47">
        <v>1000</v>
      </c>
      <c r="BZ21" s="47">
        <v>1000</v>
      </c>
      <c r="CA21" s="28"/>
      <c r="CB21" s="28" t="s">
        <v>2975</v>
      </c>
      <c r="CC21" s="47">
        <v>1200</v>
      </c>
      <c r="CD21" s="47">
        <v>1200</v>
      </c>
      <c r="CE21" s="47">
        <v>1200</v>
      </c>
      <c r="CF21" s="47">
        <v>1200</v>
      </c>
      <c r="CG21" s="47">
        <v>1200</v>
      </c>
      <c r="CH21" s="47">
        <v>1200</v>
      </c>
      <c r="CI21" s="47">
        <v>1200</v>
      </c>
      <c r="CJ21" s="47">
        <v>1200</v>
      </c>
      <c r="CK21" s="47">
        <v>1200</v>
      </c>
      <c r="CL21" s="47">
        <v>1200</v>
      </c>
      <c r="CM21" s="229">
        <v>1200</v>
      </c>
      <c r="CN21" s="229">
        <v>1200</v>
      </c>
      <c r="CO21" s="31">
        <f>1200*(COUNTBLANK(BT21:CN21)-1)</f>
        <v>0</v>
      </c>
      <c r="CP21" s="28"/>
      <c r="CQ21" s="28"/>
      <c r="CR21" s="28"/>
      <c r="CS21" s="406">
        <v>1300</v>
      </c>
      <c r="CT21" s="47" t="s">
        <v>2976</v>
      </c>
      <c r="CU21" s="47" t="s">
        <v>3372</v>
      </c>
      <c r="CV21" s="47" t="s">
        <v>3372</v>
      </c>
      <c r="CW21" s="47" t="s">
        <v>3533</v>
      </c>
      <c r="CX21" s="47" t="s">
        <v>3533</v>
      </c>
      <c r="CY21" s="47" t="s">
        <v>3775</v>
      </c>
      <c r="CZ21" s="47" t="s">
        <v>3932</v>
      </c>
      <c r="DA21" s="47" t="s">
        <v>4163</v>
      </c>
      <c r="DB21" s="47" t="s">
        <v>4163</v>
      </c>
      <c r="DC21" s="47" t="s">
        <v>4540</v>
      </c>
      <c r="DD21" s="47" t="s">
        <v>4918</v>
      </c>
      <c r="DE21" s="47" t="s">
        <v>5541</v>
      </c>
      <c r="DF21" s="520" t="s">
        <v>5541</v>
      </c>
      <c r="DG21" s="520" t="s">
        <v>5933</v>
      </c>
      <c r="DH21" s="520" t="s">
        <v>5933</v>
      </c>
      <c r="DI21" s="520" t="s">
        <v>6437</v>
      </c>
      <c r="DJ21" s="520" t="s">
        <v>6437</v>
      </c>
      <c r="DK21" s="520" t="s">
        <v>6437</v>
      </c>
      <c r="DL21" s="520" t="s">
        <v>6437</v>
      </c>
      <c r="DM21" s="520" t="s">
        <v>6642</v>
      </c>
      <c r="DN21" s="520" t="s">
        <v>6863</v>
      </c>
      <c r="DO21" s="520" t="s">
        <v>7040</v>
      </c>
      <c r="DP21" s="520" t="s">
        <v>7265</v>
      </c>
      <c r="DQ21" s="520" t="s">
        <v>7519</v>
      </c>
      <c r="DR21" s="47"/>
      <c r="DS21" s="47">
        <f t="shared" si="0"/>
        <v>0</v>
      </c>
      <c r="DT21" s="28"/>
      <c r="DU21" s="34" t="s">
        <v>6863</v>
      </c>
      <c r="DV21" s="28"/>
      <c r="DW21" s="7" t="s">
        <v>7862</v>
      </c>
      <c r="DX21" s="7" t="s">
        <v>7927</v>
      </c>
      <c r="DY21" s="103" t="s">
        <v>8192</v>
      </c>
      <c r="DZ21" s="103" t="s">
        <v>8192</v>
      </c>
      <c r="EA21" s="103"/>
    </row>
    <row r="22" spans="1:142" x14ac:dyDescent="0.25">
      <c r="A22" s="37">
        <v>200</v>
      </c>
      <c r="B22" s="79" t="s">
        <v>529</v>
      </c>
      <c r="C22" s="31" t="s">
        <v>530</v>
      </c>
      <c r="D22" s="31" t="s">
        <v>531</v>
      </c>
      <c r="E22" s="31" t="s">
        <v>125</v>
      </c>
      <c r="F22" s="31" t="s">
        <v>459</v>
      </c>
      <c r="G22" s="42" t="s">
        <v>732</v>
      </c>
      <c r="H22" s="42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28">
        <v>2000</v>
      </c>
      <c r="X22" s="28">
        <v>800</v>
      </c>
      <c r="Y22" s="31">
        <v>800</v>
      </c>
      <c r="Z22" s="31">
        <v>800</v>
      </c>
      <c r="AA22" s="31">
        <v>800</v>
      </c>
      <c r="AB22" s="31">
        <v>800</v>
      </c>
      <c r="AC22" s="31">
        <v>800</v>
      </c>
      <c r="AD22" s="31">
        <v>800</v>
      </c>
      <c r="AE22" s="31">
        <v>800</v>
      </c>
      <c r="AF22" s="31">
        <v>800</v>
      </c>
      <c r="AG22" s="31">
        <v>800</v>
      </c>
      <c r="AH22" s="31">
        <v>800</v>
      </c>
      <c r="AI22" s="31">
        <v>800</v>
      </c>
      <c r="AJ22" s="31">
        <v>800</v>
      </c>
      <c r="AK22" s="28"/>
      <c r="AL22" s="28">
        <v>850</v>
      </c>
      <c r="AM22" s="31">
        <v>850</v>
      </c>
      <c r="AN22" s="31">
        <v>850</v>
      </c>
      <c r="AO22" s="31">
        <v>850</v>
      </c>
      <c r="AP22" s="31">
        <v>850</v>
      </c>
      <c r="AQ22" s="31">
        <v>850</v>
      </c>
      <c r="AR22" s="31">
        <v>850</v>
      </c>
      <c r="AS22" s="31">
        <v>850</v>
      </c>
      <c r="AT22" s="31">
        <v>850</v>
      </c>
      <c r="AU22" s="31">
        <v>850</v>
      </c>
      <c r="AV22" s="31">
        <v>850</v>
      </c>
      <c r="AW22" s="31">
        <v>850</v>
      </c>
      <c r="AX22" s="31">
        <v>850</v>
      </c>
      <c r="AY22" s="28"/>
      <c r="AZ22" s="28">
        <v>1000</v>
      </c>
      <c r="BA22" s="31">
        <v>1000</v>
      </c>
      <c r="BB22" s="31">
        <v>1000</v>
      </c>
      <c r="BC22" s="15">
        <v>1000</v>
      </c>
      <c r="BD22" s="31">
        <v>1000</v>
      </c>
      <c r="BE22" s="31">
        <v>1000</v>
      </c>
      <c r="BF22" s="31">
        <v>1000</v>
      </c>
      <c r="BG22" s="31">
        <v>1000</v>
      </c>
      <c r="BH22" s="31">
        <v>1000</v>
      </c>
      <c r="BI22" s="31">
        <v>1000</v>
      </c>
      <c r="BJ22" s="31">
        <v>1000</v>
      </c>
      <c r="BK22" s="31">
        <v>1000</v>
      </c>
      <c r="BL22" s="31">
        <v>1000</v>
      </c>
      <c r="BM22" s="28"/>
      <c r="BN22" s="28">
        <v>1000</v>
      </c>
      <c r="BO22" s="31">
        <v>800</v>
      </c>
      <c r="BP22" s="31"/>
      <c r="BQ22" s="47">
        <v>1000</v>
      </c>
      <c r="BR22" s="47">
        <v>1000</v>
      </c>
      <c r="BS22" s="47">
        <v>1000</v>
      </c>
      <c r="BT22" s="47">
        <v>1000</v>
      </c>
      <c r="BU22" s="47">
        <v>1000</v>
      </c>
      <c r="BV22" s="47">
        <v>1000</v>
      </c>
      <c r="BW22" s="47">
        <v>1000</v>
      </c>
      <c r="BX22" s="47">
        <v>1000</v>
      </c>
      <c r="BY22" s="47">
        <v>1000</v>
      </c>
      <c r="BZ22" s="47">
        <v>1000</v>
      </c>
      <c r="CA22" s="28"/>
      <c r="CB22" s="28"/>
      <c r="CC22" s="47">
        <v>1200</v>
      </c>
      <c r="CD22" s="47">
        <v>1200</v>
      </c>
      <c r="CE22" s="47">
        <v>1200</v>
      </c>
      <c r="CF22" s="47">
        <v>1200</v>
      </c>
      <c r="CG22" s="47">
        <v>1200</v>
      </c>
      <c r="CH22" s="47">
        <v>1200</v>
      </c>
      <c r="CI22" s="47">
        <v>1200</v>
      </c>
      <c r="CJ22" s="47">
        <v>1200</v>
      </c>
      <c r="CK22" s="47">
        <v>1200</v>
      </c>
      <c r="CL22" s="47">
        <v>1200</v>
      </c>
      <c r="CM22" s="47">
        <v>1200</v>
      </c>
      <c r="CN22" s="229">
        <v>1200</v>
      </c>
      <c r="CO22" s="31">
        <f>1200*(COUNTBLANK(BT22:CN22)-2)</f>
        <v>0</v>
      </c>
      <c r="CP22" s="28"/>
      <c r="CQ22" s="28"/>
      <c r="CR22" s="28"/>
      <c r="CS22" s="406">
        <v>1400</v>
      </c>
      <c r="CT22" s="47" t="s">
        <v>2733</v>
      </c>
      <c r="CU22" s="47" t="s">
        <v>2991</v>
      </c>
      <c r="CV22" s="47" t="s">
        <v>2991</v>
      </c>
      <c r="CW22" s="47" t="s">
        <v>3376</v>
      </c>
      <c r="CX22" s="47" t="s">
        <v>3376</v>
      </c>
      <c r="CY22" s="47" t="s">
        <v>3562</v>
      </c>
      <c r="CZ22" s="47" t="s">
        <v>3724</v>
      </c>
      <c r="DA22" s="47" t="s">
        <v>3871</v>
      </c>
      <c r="DB22" s="47" t="s">
        <v>4155</v>
      </c>
      <c r="DC22" s="47" t="s">
        <v>4416</v>
      </c>
      <c r="DD22" s="47" t="s">
        <v>4670</v>
      </c>
      <c r="DE22" s="47" t="s">
        <v>4931</v>
      </c>
      <c r="DF22" s="520" t="s">
        <v>5563</v>
      </c>
      <c r="DG22" s="520" t="s">
        <v>5563</v>
      </c>
      <c r="DH22" s="520" t="s">
        <v>6166</v>
      </c>
      <c r="DI22" s="520" t="s">
        <v>6166</v>
      </c>
      <c r="DJ22" s="520" t="s">
        <v>6676</v>
      </c>
      <c r="DK22" s="520" t="s">
        <v>6676</v>
      </c>
      <c r="DL22" s="520" t="s">
        <v>6802</v>
      </c>
      <c r="DM22" s="520" t="s">
        <v>6802</v>
      </c>
      <c r="DN22" s="520" t="s">
        <v>7051</v>
      </c>
      <c r="DO22" s="520" t="s">
        <v>7051</v>
      </c>
      <c r="DP22" s="520" t="s">
        <v>7170</v>
      </c>
      <c r="DQ22" s="520" t="s">
        <v>7555</v>
      </c>
      <c r="DR22" s="47"/>
      <c r="DS22" s="47">
        <f t="shared" si="0"/>
        <v>0</v>
      </c>
      <c r="DT22" s="28"/>
      <c r="DU22" s="34"/>
      <c r="DV22" s="28"/>
      <c r="DW22" s="7" t="s">
        <v>8036</v>
      </c>
      <c r="DX22" s="7" t="s">
        <v>8036</v>
      </c>
      <c r="DY22" s="7"/>
      <c r="DZ22" s="7"/>
      <c r="EA22" s="7"/>
    </row>
    <row r="23" spans="1:142" x14ac:dyDescent="0.25">
      <c r="A23" s="37">
        <v>259</v>
      </c>
      <c r="B23" s="79" t="s">
        <v>657</v>
      </c>
      <c r="C23" s="31" t="s">
        <v>658</v>
      </c>
      <c r="D23" s="31" t="s">
        <v>659</v>
      </c>
      <c r="E23" s="31" t="s">
        <v>125</v>
      </c>
      <c r="F23" s="31" t="s">
        <v>459</v>
      </c>
      <c r="G23" s="42" t="s">
        <v>734</v>
      </c>
      <c r="H23" s="42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28">
        <v>1500</v>
      </c>
      <c r="X23" s="28"/>
      <c r="Y23" s="31">
        <v>800</v>
      </c>
      <c r="Z23" s="31">
        <v>800</v>
      </c>
      <c r="AA23" s="31">
        <v>800</v>
      </c>
      <c r="AB23" s="31">
        <v>800</v>
      </c>
      <c r="AC23" s="31">
        <v>800</v>
      </c>
      <c r="AD23" s="31">
        <v>800</v>
      </c>
      <c r="AE23" s="31">
        <v>800</v>
      </c>
      <c r="AF23" s="31">
        <v>800</v>
      </c>
      <c r="AG23" s="31">
        <v>800</v>
      </c>
      <c r="AH23" s="31">
        <v>800</v>
      </c>
      <c r="AI23" s="31">
        <v>800</v>
      </c>
      <c r="AJ23" s="31">
        <v>800</v>
      </c>
      <c r="AK23" s="28"/>
      <c r="AL23" s="28">
        <v>850</v>
      </c>
      <c r="AM23" s="31">
        <v>850</v>
      </c>
      <c r="AN23" s="31">
        <v>850</v>
      </c>
      <c r="AO23" s="31">
        <v>850</v>
      </c>
      <c r="AP23" s="31"/>
      <c r="AQ23" s="31">
        <v>850</v>
      </c>
      <c r="AR23" s="31">
        <v>850</v>
      </c>
      <c r="AS23" s="31">
        <v>850</v>
      </c>
      <c r="AT23" s="31">
        <v>850</v>
      </c>
      <c r="AU23" s="31">
        <v>850</v>
      </c>
      <c r="AV23" s="31">
        <v>850</v>
      </c>
      <c r="AW23" s="31">
        <v>850</v>
      </c>
      <c r="AX23" s="31">
        <v>850</v>
      </c>
      <c r="AY23" s="28"/>
      <c r="AZ23" s="28">
        <v>1000</v>
      </c>
      <c r="BA23" s="31">
        <v>1000</v>
      </c>
      <c r="BB23" s="31">
        <v>1000</v>
      </c>
      <c r="BC23" s="15">
        <v>1000</v>
      </c>
      <c r="BD23" s="31">
        <v>1000</v>
      </c>
      <c r="BE23" s="31">
        <v>1000</v>
      </c>
      <c r="BF23" s="31">
        <v>1000</v>
      </c>
      <c r="BG23" s="31">
        <v>1000</v>
      </c>
      <c r="BH23" s="31">
        <v>1000</v>
      </c>
      <c r="BI23" s="31">
        <v>1000</v>
      </c>
      <c r="BJ23" s="31">
        <v>1000</v>
      </c>
      <c r="BK23" s="31">
        <v>1000</v>
      </c>
      <c r="BL23" s="31">
        <v>1000</v>
      </c>
      <c r="BM23" s="28"/>
      <c r="BN23" s="28"/>
      <c r="BO23" s="31">
        <v>1000</v>
      </c>
      <c r="BP23" s="31">
        <v>0</v>
      </c>
      <c r="BQ23" s="47">
        <v>1000</v>
      </c>
      <c r="BR23" s="47">
        <v>1000</v>
      </c>
      <c r="BS23" s="47">
        <v>1000</v>
      </c>
      <c r="BT23" s="47">
        <v>1000</v>
      </c>
      <c r="BU23" s="47">
        <v>1000</v>
      </c>
      <c r="BV23" s="47">
        <v>1000</v>
      </c>
      <c r="BW23" s="47">
        <v>1000</v>
      </c>
      <c r="BX23" s="47">
        <v>1000</v>
      </c>
      <c r="BY23" s="47">
        <v>1000</v>
      </c>
      <c r="BZ23" s="47">
        <v>1000</v>
      </c>
      <c r="CA23" s="28"/>
      <c r="CB23" s="28"/>
      <c r="CC23" s="47">
        <v>1000</v>
      </c>
      <c r="CD23" s="47">
        <v>1000</v>
      </c>
      <c r="CE23" s="47">
        <v>1000</v>
      </c>
      <c r="CF23" s="47">
        <v>1000</v>
      </c>
      <c r="CG23" s="47">
        <v>1000</v>
      </c>
      <c r="CH23" s="47">
        <v>1000</v>
      </c>
      <c r="CI23" s="47">
        <v>1000</v>
      </c>
      <c r="CJ23" s="47">
        <v>1000</v>
      </c>
      <c r="CK23" s="47">
        <v>1000</v>
      </c>
      <c r="CL23" s="229">
        <v>1000</v>
      </c>
      <c r="CM23" s="229">
        <v>1000</v>
      </c>
      <c r="CN23" s="229">
        <v>1000</v>
      </c>
      <c r="CO23" s="31">
        <f>1000*(COUNTBLANK(BT23:CN23)-2)</f>
        <v>0</v>
      </c>
      <c r="CP23" s="28"/>
      <c r="CQ23" s="28"/>
      <c r="CR23" s="28"/>
      <c r="CS23" s="406">
        <v>1200</v>
      </c>
      <c r="CT23" s="47" t="s">
        <v>3043</v>
      </c>
      <c r="CU23" s="47" t="s">
        <v>3243</v>
      </c>
      <c r="CV23" s="47" t="s">
        <v>3566</v>
      </c>
      <c r="CW23" s="47" t="s">
        <v>3566</v>
      </c>
      <c r="CX23" s="47" t="s">
        <v>3923</v>
      </c>
      <c r="CY23" s="47" t="s">
        <v>3923</v>
      </c>
      <c r="CZ23" s="47" t="s">
        <v>4116</v>
      </c>
      <c r="DA23" s="47" t="s">
        <v>4116</v>
      </c>
      <c r="DB23" s="47" t="s">
        <v>4116</v>
      </c>
      <c r="DC23" s="47" t="s">
        <v>4449</v>
      </c>
      <c r="DD23" s="47" t="s">
        <v>4739</v>
      </c>
      <c r="DE23" s="47" t="s">
        <v>4947</v>
      </c>
      <c r="DF23" s="520" t="s">
        <v>5588</v>
      </c>
      <c r="DG23" s="520" t="s">
        <v>5987</v>
      </c>
      <c r="DH23" s="520" t="s">
        <v>5987</v>
      </c>
      <c r="DI23" s="520" t="s">
        <v>6279</v>
      </c>
      <c r="DJ23" s="520" t="s">
        <v>6279</v>
      </c>
      <c r="DK23" s="520" t="s">
        <v>6657</v>
      </c>
      <c r="DL23" s="520" t="s">
        <v>6657</v>
      </c>
      <c r="DM23" s="520" t="s">
        <v>7031</v>
      </c>
      <c r="DN23" s="520" t="s">
        <v>7296</v>
      </c>
      <c r="DO23" s="520" t="s">
        <v>7508</v>
      </c>
      <c r="DP23" s="520" t="s">
        <v>7854</v>
      </c>
      <c r="DQ23" s="520" t="s">
        <v>8403</v>
      </c>
      <c r="DR23" s="47"/>
      <c r="DS23" s="47">
        <f t="shared" si="0"/>
        <v>0</v>
      </c>
      <c r="DT23" s="28"/>
      <c r="DU23" s="34" t="s">
        <v>8403</v>
      </c>
      <c r="DV23" s="28"/>
      <c r="DW23" s="7"/>
      <c r="DX23" s="7"/>
      <c r="DY23" s="7"/>
      <c r="DZ23" s="7"/>
      <c r="EA23" s="7"/>
    </row>
    <row r="24" spans="1:142" x14ac:dyDescent="0.25">
      <c r="A24" s="59">
        <v>383</v>
      </c>
      <c r="B24" s="196" t="s">
        <v>1394</v>
      </c>
      <c r="C24" s="31" t="s">
        <v>1391</v>
      </c>
      <c r="D24" s="31" t="s">
        <v>1392</v>
      </c>
      <c r="E24" s="47" t="s">
        <v>107</v>
      </c>
      <c r="F24" s="47" t="s">
        <v>1350</v>
      </c>
      <c r="G24" s="53" t="s">
        <v>1393</v>
      </c>
      <c r="H24" s="53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28"/>
      <c r="X24" s="28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28"/>
      <c r="AL24" s="28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28">
        <v>2000</v>
      </c>
      <c r="AZ24" s="28">
        <f>500+500</f>
        <v>1000</v>
      </c>
      <c r="BA24" s="31">
        <v>1000</v>
      </c>
      <c r="BB24" s="31">
        <v>1000</v>
      </c>
      <c r="BC24" s="15">
        <v>1000</v>
      </c>
      <c r="BD24" s="31">
        <v>1000</v>
      </c>
      <c r="BE24" s="31">
        <v>1000</v>
      </c>
      <c r="BF24" s="31">
        <v>1000</v>
      </c>
      <c r="BG24" s="31">
        <v>1000</v>
      </c>
      <c r="BH24" s="31">
        <v>1000</v>
      </c>
      <c r="BI24" s="31">
        <v>1000</v>
      </c>
      <c r="BJ24" s="31">
        <v>1000</v>
      </c>
      <c r="BK24" s="31">
        <v>1000</v>
      </c>
      <c r="BL24" s="31">
        <v>1000</v>
      </c>
      <c r="BM24" s="28"/>
      <c r="BN24" s="28">
        <v>1000</v>
      </c>
      <c r="BO24" s="31">
        <v>800</v>
      </c>
      <c r="BP24" s="31">
        <v>800</v>
      </c>
      <c r="BQ24" s="47">
        <v>1000</v>
      </c>
      <c r="BR24" s="47">
        <v>1000</v>
      </c>
      <c r="BS24" s="47">
        <v>1000</v>
      </c>
      <c r="BT24" s="47">
        <v>1000</v>
      </c>
      <c r="BU24" s="47">
        <v>1000</v>
      </c>
      <c r="BV24" s="47">
        <v>1000</v>
      </c>
      <c r="BW24" s="47">
        <v>1000</v>
      </c>
      <c r="BX24" s="47">
        <v>1000</v>
      </c>
      <c r="BY24" s="47">
        <v>1000</v>
      </c>
      <c r="BZ24" s="47">
        <v>1000</v>
      </c>
      <c r="CA24" s="28"/>
      <c r="CB24" s="28">
        <v>1200</v>
      </c>
      <c r="CC24" s="47">
        <v>1200</v>
      </c>
      <c r="CD24" s="47">
        <v>1200</v>
      </c>
      <c r="CE24" s="47">
        <v>1200</v>
      </c>
      <c r="CF24" s="47">
        <v>1200</v>
      </c>
      <c r="CG24" s="47">
        <v>1200</v>
      </c>
      <c r="CH24" s="47">
        <v>1200</v>
      </c>
      <c r="CI24" s="47">
        <v>1200</v>
      </c>
      <c r="CJ24" s="47">
        <v>1200</v>
      </c>
      <c r="CK24" s="47">
        <v>1200</v>
      </c>
      <c r="CL24" s="47">
        <v>1200</v>
      </c>
      <c r="CM24" s="47">
        <v>1200</v>
      </c>
      <c r="CN24" s="47">
        <v>1200</v>
      </c>
      <c r="CO24" s="31">
        <f>1200*(COUNTBLANK(BT24:CN24)-1)</f>
        <v>0</v>
      </c>
      <c r="CP24" s="28"/>
      <c r="CQ24" s="28" t="s">
        <v>2587</v>
      </c>
      <c r="CR24" s="28"/>
      <c r="CS24" s="406">
        <v>1400</v>
      </c>
      <c r="CT24" s="47" t="s">
        <v>2564</v>
      </c>
      <c r="CU24" s="31" t="s">
        <v>2587</v>
      </c>
      <c r="CV24" s="31" t="s">
        <v>2402</v>
      </c>
      <c r="CW24" s="31" t="s">
        <v>2587</v>
      </c>
      <c r="CX24" s="31" t="s">
        <v>2587</v>
      </c>
      <c r="CY24" s="31" t="s">
        <v>2587</v>
      </c>
      <c r="CZ24" s="31" t="s">
        <v>2587</v>
      </c>
      <c r="DA24" s="31" t="s">
        <v>2587</v>
      </c>
      <c r="DB24" s="31" t="s">
        <v>2587</v>
      </c>
      <c r="DC24" s="31" t="s">
        <v>2587</v>
      </c>
      <c r="DD24" s="31" t="s">
        <v>2587</v>
      </c>
      <c r="DE24" s="31" t="s">
        <v>2587</v>
      </c>
      <c r="DF24" s="520" t="s">
        <v>5065</v>
      </c>
      <c r="DG24" s="520" t="s">
        <v>5065</v>
      </c>
      <c r="DH24" s="520" t="s">
        <v>5065</v>
      </c>
      <c r="DI24" s="520" t="s">
        <v>5065</v>
      </c>
      <c r="DJ24" s="520" t="s">
        <v>5065</v>
      </c>
      <c r="DK24" s="520" t="s">
        <v>5065</v>
      </c>
      <c r="DL24" s="520" t="s">
        <v>5065</v>
      </c>
      <c r="DM24" s="520" t="s">
        <v>5065</v>
      </c>
      <c r="DN24" s="520" t="s">
        <v>5065</v>
      </c>
      <c r="DO24" s="520" t="s">
        <v>5065</v>
      </c>
      <c r="DP24" s="520" t="s">
        <v>5065</v>
      </c>
      <c r="DQ24" s="520" t="s">
        <v>5065</v>
      </c>
      <c r="DR24" s="47"/>
      <c r="DS24" s="47">
        <f t="shared" si="0"/>
        <v>0</v>
      </c>
      <c r="DT24" s="28"/>
      <c r="DU24" s="34" t="s">
        <v>7656</v>
      </c>
      <c r="DV24" s="28"/>
      <c r="DW24" s="183" t="s">
        <v>7656</v>
      </c>
      <c r="DX24" s="183" t="s">
        <v>7656</v>
      </c>
      <c r="DY24" s="183"/>
      <c r="DZ24" s="183"/>
      <c r="EA24" s="183"/>
      <c r="EB24" s="183" t="s">
        <v>7656</v>
      </c>
      <c r="EC24" s="612"/>
      <c r="ED24" s="612"/>
      <c r="EE24" s="183" t="s">
        <v>7656</v>
      </c>
      <c r="EF24" s="183" t="s">
        <v>7656</v>
      </c>
      <c r="EG24" s="183" t="s">
        <v>7656</v>
      </c>
      <c r="EH24" s="183" t="s">
        <v>7656</v>
      </c>
      <c r="EI24" s="183" t="s">
        <v>7656</v>
      </c>
      <c r="EJ24" s="183" t="s">
        <v>7656</v>
      </c>
      <c r="EK24" s="183" t="s">
        <v>7656</v>
      </c>
      <c r="EL24" s="183" t="s">
        <v>7656</v>
      </c>
    </row>
    <row r="25" spans="1:142" x14ac:dyDescent="0.25">
      <c r="A25" s="59">
        <v>468</v>
      </c>
      <c r="B25" s="196" t="s">
        <v>1802</v>
      </c>
      <c r="C25" s="31" t="s">
        <v>1987</v>
      </c>
      <c r="D25" s="31" t="s">
        <v>666</v>
      </c>
      <c r="E25" s="47" t="s">
        <v>331</v>
      </c>
      <c r="F25" s="47" t="s">
        <v>1650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28"/>
      <c r="AL25" s="28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28"/>
      <c r="AZ25" s="28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28">
        <v>2500</v>
      </c>
      <c r="BN25" s="28">
        <v>1100</v>
      </c>
      <c r="BO25" s="31"/>
      <c r="BP25" s="31"/>
      <c r="BQ25" s="31">
        <v>1100</v>
      </c>
      <c r="BR25" s="31">
        <v>1100</v>
      </c>
      <c r="BS25" s="31">
        <v>1100</v>
      </c>
      <c r="BT25" s="31">
        <v>1100</v>
      </c>
      <c r="BU25" s="31">
        <v>1100</v>
      </c>
      <c r="BV25" s="31">
        <v>1100</v>
      </c>
      <c r="BW25" s="31">
        <v>1100</v>
      </c>
      <c r="BX25" s="31">
        <v>1100</v>
      </c>
      <c r="BY25" s="31">
        <v>1100</v>
      </c>
      <c r="BZ25" s="31">
        <v>1100</v>
      </c>
      <c r="CA25" s="28"/>
      <c r="CB25" s="28">
        <v>1200</v>
      </c>
      <c r="CC25" s="31">
        <v>1200</v>
      </c>
      <c r="CD25" s="31">
        <v>1200</v>
      </c>
      <c r="CE25" s="31">
        <v>1200</v>
      </c>
      <c r="CF25" s="31">
        <v>1200</v>
      </c>
      <c r="CG25" s="31">
        <v>1200</v>
      </c>
      <c r="CH25" s="31">
        <v>1200</v>
      </c>
      <c r="CI25" s="31">
        <v>1200</v>
      </c>
      <c r="CJ25" s="31">
        <v>1200</v>
      </c>
      <c r="CK25" s="31">
        <v>1200</v>
      </c>
      <c r="CL25" s="31">
        <v>1200</v>
      </c>
      <c r="CM25" s="229">
        <v>1200</v>
      </c>
      <c r="CN25" s="229">
        <v>1200</v>
      </c>
      <c r="CO25" s="31">
        <f>1200*(COUNTBLANK(BT25:CN25)-1)</f>
        <v>0</v>
      </c>
      <c r="CP25" s="28"/>
      <c r="CQ25" s="28"/>
      <c r="CR25" s="28"/>
      <c r="CS25" s="406">
        <v>1300</v>
      </c>
      <c r="CT25" s="47" t="s">
        <v>3073</v>
      </c>
      <c r="CU25" s="47" t="s">
        <v>3073</v>
      </c>
      <c r="CV25" s="47" t="s">
        <v>3296</v>
      </c>
      <c r="CW25" s="47" t="s">
        <v>3296</v>
      </c>
      <c r="CX25" s="47" t="s">
        <v>3466</v>
      </c>
      <c r="CY25" s="47" t="s">
        <v>3736</v>
      </c>
      <c r="CZ25" s="47" t="s">
        <v>3992</v>
      </c>
      <c r="DA25" s="47" t="s">
        <v>3992</v>
      </c>
      <c r="DB25" s="47" t="s">
        <v>4214</v>
      </c>
      <c r="DC25" s="47" t="s">
        <v>4522</v>
      </c>
      <c r="DD25" s="47" t="s">
        <v>4876</v>
      </c>
      <c r="DE25" s="47" t="s">
        <v>4876</v>
      </c>
      <c r="DF25" s="520" t="s">
        <v>5475</v>
      </c>
      <c r="DG25" s="520" t="s">
        <v>5475</v>
      </c>
      <c r="DH25" s="520" t="s">
        <v>5857</v>
      </c>
      <c r="DI25" s="520" t="s">
        <v>5857</v>
      </c>
      <c r="DJ25" s="520" t="s">
        <v>6347</v>
      </c>
      <c r="DK25" s="520" t="s">
        <v>6347</v>
      </c>
      <c r="DL25" s="520" t="s">
        <v>6629</v>
      </c>
      <c r="DM25" s="520" t="s">
        <v>6869</v>
      </c>
      <c r="DN25" s="520" t="s">
        <v>7062</v>
      </c>
      <c r="DO25" s="520" t="s">
        <v>7578</v>
      </c>
      <c r="DP25" s="520" t="s">
        <v>7578</v>
      </c>
      <c r="DQ25" s="520" t="s">
        <v>7578</v>
      </c>
      <c r="DR25" s="47"/>
      <c r="DS25" s="47">
        <f t="shared" si="0"/>
        <v>0</v>
      </c>
      <c r="DT25" s="28"/>
      <c r="DU25" s="34" t="s">
        <v>7940</v>
      </c>
      <c r="DV25" s="28"/>
      <c r="DW25" s="7" t="s">
        <v>8159</v>
      </c>
      <c r="DX25" s="7" t="s">
        <v>8159</v>
      </c>
      <c r="DY25" s="103" t="s">
        <v>8281</v>
      </c>
      <c r="DZ25" s="7"/>
      <c r="EA25" s="7"/>
    </row>
    <row r="26" spans="1:142" x14ac:dyDescent="0.25">
      <c r="A26" s="59">
        <v>470</v>
      </c>
      <c r="B26" s="196" t="s">
        <v>1807</v>
      </c>
      <c r="C26" s="31" t="s">
        <v>1806</v>
      </c>
      <c r="D26" s="31" t="s">
        <v>1804</v>
      </c>
      <c r="E26" s="31" t="s">
        <v>331</v>
      </c>
      <c r="F26" s="47" t="s">
        <v>1650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28"/>
      <c r="AL26" s="28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28"/>
      <c r="AZ26" s="28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28">
        <v>2500</v>
      </c>
      <c r="BN26" s="28">
        <v>1100</v>
      </c>
      <c r="BO26" s="31"/>
      <c r="BP26" s="31"/>
      <c r="BQ26" s="31">
        <v>1100</v>
      </c>
      <c r="BR26" s="31">
        <v>1100</v>
      </c>
      <c r="BS26" s="31">
        <v>1100</v>
      </c>
      <c r="BT26" s="31">
        <v>1100</v>
      </c>
      <c r="BU26" s="31">
        <v>1100</v>
      </c>
      <c r="BV26" s="31">
        <v>1100</v>
      </c>
      <c r="BW26" s="31">
        <v>1100</v>
      </c>
      <c r="BX26" s="31">
        <v>1100</v>
      </c>
      <c r="BY26" s="31">
        <v>1100</v>
      </c>
      <c r="BZ26" s="31"/>
      <c r="CA26" s="28"/>
      <c r="CB26" s="28"/>
      <c r="CC26" s="31"/>
      <c r="CD26" s="31">
        <v>1200</v>
      </c>
      <c r="CE26" s="31">
        <v>1200</v>
      </c>
      <c r="CF26" s="31">
        <v>1200</v>
      </c>
      <c r="CG26" s="31">
        <v>1200</v>
      </c>
      <c r="CH26" s="31">
        <v>1200</v>
      </c>
      <c r="CI26" s="31">
        <v>1200</v>
      </c>
      <c r="CJ26" s="31">
        <v>1200</v>
      </c>
      <c r="CK26" s="31">
        <v>1200</v>
      </c>
      <c r="CL26" s="31">
        <v>1200</v>
      </c>
      <c r="CM26" s="31">
        <v>1200</v>
      </c>
      <c r="CN26" s="229" t="s">
        <v>3032</v>
      </c>
      <c r="CO26" s="31">
        <f>1200*(COUNTBLANK(BT26:CN26)-4)</f>
        <v>0</v>
      </c>
      <c r="CP26" s="28"/>
      <c r="CQ26" s="28" t="s">
        <v>4120</v>
      </c>
      <c r="CR26" s="28"/>
      <c r="CS26" s="406">
        <v>1300</v>
      </c>
      <c r="CT26" s="47" t="s">
        <v>3033</v>
      </c>
      <c r="CU26" s="47" t="s">
        <v>3033</v>
      </c>
      <c r="CV26" s="47" t="s">
        <v>4120</v>
      </c>
      <c r="CW26" s="47" t="s">
        <v>4120</v>
      </c>
      <c r="CX26" s="47" t="s">
        <v>4120</v>
      </c>
      <c r="CY26" s="47" t="s">
        <v>4120</v>
      </c>
      <c r="CZ26" s="47" t="s">
        <v>4120</v>
      </c>
      <c r="DA26" s="47" t="s">
        <v>4120</v>
      </c>
      <c r="DB26" s="47" t="s">
        <v>4120</v>
      </c>
      <c r="DC26" s="47" t="s">
        <v>4305</v>
      </c>
      <c r="DD26" s="47" t="s">
        <v>5200</v>
      </c>
      <c r="DE26" s="47" t="s">
        <v>5200</v>
      </c>
      <c r="DF26" s="520" t="s">
        <v>5781</v>
      </c>
      <c r="DG26" s="520" t="s">
        <v>5781</v>
      </c>
      <c r="DH26" s="520" t="s">
        <v>5781</v>
      </c>
      <c r="DI26" s="520" t="s">
        <v>5781</v>
      </c>
      <c r="DJ26" s="520" t="s">
        <v>5781</v>
      </c>
      <c r="DK26" s="520" t="s">
        <v>5781</v>
      </c>
      <c r="DL26" s="520" t="s">
        <v>6448</v>
      </c>
      <c r="DM26" s="520" t="s">
        <v>6935</v>
      </c>
      <c r="DN26" s="520" t="s">
        <v>6935</v>
      </c>
      <c r="DO26" s="520" t="s">
        <v>6935</v>
      </c>
      <c r="DP26" s="520" t="s">
        <v>7320</v>
      </c>
      <c r="DQ26" s="520" t="s">
        <v>8274</v>
      </c>
      <c r="DR26" s="47"/>
      <c r="DS26" s="47">
        <f t="shared" si="0"/>
        <v>0</v>
      </c>
      <c r="DT26" s="28"/>
      <c r="DU26" s="34" t="s">
        <v>7320</v>
      </c>
      <c r="DV26" s="28"/>
      <c r="DW26" s="7" t="s">
        <v>8275</v>
      </c>
      <c r="DX26" s="7" t="s">
        <v>8275</v>
      </c>
      <c r="DY26" s="7" t="s">
        <v>8275</v>
      </c>
      <c r="DZ26" s="7" t="s">
        <v>8275</v>
      </c>
      <c r="EA26" s="7" t="s">
        <v>8275</v>
      </c>
      <c r="EB26" s="7"/>
      <c r="EF26" t="s">
        <v>5781</v>
      </c>
    </row>
    <row r="27" spans="1:142" x14ac:dyDescent="0.25">
      <c r="A27" s="59">
        <v>471</v>
      </c>
      <c r="B27" s="196" t="s">
        <v>1810</v>
      </c>
      <c r="C27" s="31" t="s">
        <v>1808</v>
      </c>
      <c r="D27" s="31" t="s">
        <v>1809</v>
      </c>
      <c r="E27" s="31" t="s">
        <v>331</v>
      </c>
      <c r="F27" s="47" t="s">
        <v>1650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28"/>
      <c r="AL27" s="28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28"/>
      <c r="AZ27" s="28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28">
        <v>2500</v>
      </c>
      <c r="BN27" s="28">
        <v>1100</v>
      </c>
      <c r="BO27" s="31"/>
      <c r="BP27" s="31"/>
      <c r="BQ27" s="31">
        <v>1100</v>
      </c>
      <c r="BR27" s="31">
        <v>1100</v>
      </c>
      <c r="BS27" s="31">
        <v>1100</v>
      </c>
      <c r="BT27" s="31">
        <v>1100</v>
      </c>
      <c r="BU27" s="31">
        <v>1100</v>
      </c>
      <c r="BV27" s="31">
        <v>1100</v>
      </c>
      <c r="BW27" s="31">
        <v>1100</v>
      </c>
      <c r="BX27" s="31">
        <v>1100</v>
      </c>
      <c r="BY27" s="31">
        <v>1100</v>
      </c>
      <c r="BZ27" s="31">
        <v>1100</v>
      </c>
      <c r="CA27" s="28"/>
      <c r="CB27" s="28">
        <v>1200</v>
      </c>
      <c r="CC27" s="31">
        <v>1200</v>
      </c>
      <c r="CD27" s="31">
        <v>1200</v>
      </c>
      <c r="CE27" s="31">
        <v>1200</v>
      </c>
      <c r="CF27" s="31">
        <v>1200</v>
      </c>
      <c r="CG27" s="31">
        <v>1200</v>
      </c>
      <c r="CH27" s="31">
        <v>1200</v>
      </c>
      <c r="CI27" s="31">
        <v>1200</v>
      </c>
      <c r="CJ27" s="31">
        <v>1200</v>
      </c>
      <c r="CK27" s="31">
        <v>1200</v>
      </c>
      <c r="CL27" s="31">
        <v>1200</v>
      </c>
      <c r="CM27" s="31">
        <v>1200</v>
      </c>
      <c r="CN27" s="229">
        <v>1200</v>
      </c>
      <c r="CO27" s="31">
        <f>1200*(COUNTBLANK(BT27:CN27)-1)</f>
        <v>0</v>
      </c>
      <c r="CP27" s="28"/>
      <c r="CQ27" s="28"/>
      <c r="CR27" s="28"/>
      <c r="CS27" s="406">
        <v>1400</v>
      </c>
      <c r="CT27" s="498" t="s">
        <v>2542</v>
      </c>
      <c r="CU27" s="498" t="s">
        <v>2793</v>
      </c>
      <c r="CV27" s="498" t="s">
        <v>3076</v>
      </c>
      <c r="CW27" s="498" t="s">
        <v>3132</v>
      </c>
      <c r="CX27" s="498" t="s">
        <v>3132</v>
      </c>
      <c r="CY27" s="498" t="s">
        <v>3451</v>
      </c>
      <c r="CZ27" s="498" t="s">
        <v>3646</v>
      </c>
      <c r="DA27" s="498" t="s">
        <v>3859</v>
      </c>
      <c r="DB27" s="498" t="s">
        <v>4101</v>
      </c>
      <c r="DC27" s="498" t="s">
        <v>4326</v>
      </c>
      <c r="DD27" s="498" t="s">
        <v>4583</v>
      </c>
      <c r="DE27" s="498" t="s">
        <v>4837</v>
      </c>
      <c r="DF27" s="522" t="s">
        <v>5112</v>
      </c>
      <c r="DG27" s="522" t="s">
        <v>5460</v>
      </c>
      <c r="DH27" s="522" t="s">
        <v>5666</v>
      </c>
      <c r="DI27" s="522" t="s">
        <v>5739</v>
      </c>
      <c r="DJ27" s="522" t="s">
        <v>5891</v>
      </c>
      <c r="DK27" s="522" t="s">
        <v>6064</v>
      </c>
      <c r="DL27" s="522" t="s">
        <v>6292</v>
      </c>
      <c r="DM27" s="522" t="s">
        <v>6554</v>
      </c>
      <c r="DN27" s="522" t="s">
        <v>6775</v>
      </c>
      <c r="DO27" s="522" t="s">
        <v>6934</v>
      </c>
      <c r="DP27" s="522" t="s">
        <v>7159</v>
      </c>
      <c r="DQ27" s="522" t="s">
        <v>7418</v>
      </c>
      <c r="DR27" s="47"/>
      <c r="DS27" s="47">
        <f t="shared" si="0"/>
        <v>0</v>
      </c>
      <c r="DT27" s="28"/>
      <c r="DU27" s="34" t="s">
        <v>6292</v>
      </c>
      <c r="DV27" s="28"/>
      <c r="DW27" s="7" t="s">
        <v>7655</v>
      </c>
      <c r="DX27" s="7" t="s">
        <v>8127</v>
      </c>
      <c r="DY27" s="103" t="s">
        <v>8128</v>
      </c>
      <c r="DZ27" s="103" t="s">
        <v>8215</v>
      </c>
      <c r="EA27" s="103" t="s">
        <v>8280</v>
      </c>
      <c r="EB27" s="103"/>
    </row>
    <row r="28" spans="1:142" x14ac:dyDescent="0.25">
      <c r="A28" s="59">
        <v>475</v>
      </c>
      <c r="B28" s="196" t="s">
        <v>1817</v>
      </c>
      <c r="C28" s="31" t="s">
        <v>1816</v>
      </c>
      <c r="D28" s="31" t="s">
        <v>33</v>
      </c>
      <c r="E28" s="31" t="s">
        <v>331</v>
      </c>
      <c r="F28" s="31" t="s">
        <v>1650</v>
      </c>
      <c r="G28" s="42" t="s">
        <v>713</v>
      </c>
      <c r="H28" s="42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28"/>
      <c r="AL28" s="28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28"/>
      <c r="AZ28" s="28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28"/>
      <c r="BN28" s="28">
        <v>1000</v>
      </c>
      <c r="BO28" s="31"/>
      <c r="BP28" s="31"/>
      <c r="BQ28" s="31"/>
      <c r="BR28" s="31">
        <v>1000</v>
      </c>
      <c r="BS28" s="31">
        <v>1000</v>
      </c>
      <c r="BT28" s="31">
        <v>1000</v>
      </c>
      <c r="BU28" s="31">
        <v>1000</v>
      </c>
      <c r="BV28" s="31">
        <v>1000</v>
      </c>
      <c r="BW28" s="31">
        <v>1000</v>
      </c>
      <c r="BX28" s="31">
        <v>1000</v>
      </c>
      <c r="BY28" s="31">
        <v>1000</v>
      </c>
      <c r="BZ28" s="31">
        <v>1000</v>
      </c>
      <c r="CA28" s="28"/>
      <c r="CB28" s="28"/>
      <c r="CC28" s="31">
        <v>1100</v>
      </c>
      <c r="CD28" s="31">
        <v>1100</v>
      </c>
      <c r="CE28" s="31">
        <v>1100</v>
      </c>
      <c r="CF28" s="31">
        <v>1100</v>
      </c>
      <c r="CG28" s="31">
        <v>1100</v>
      </c>
      <c r="CH28" s="229">
        <v>1100</v>
      </c>
      <c r="CI28" s="229" t="s">
        <v>2783</v>
      </c>
      <c r="CJ28" s="229" t="s">
        <v>3345</v>
      </c>
      <c r="CK28" s="229" t="s">
        <v>3751</v>
      </c>
      <c r="CL28" s="229" t="s">
        <v>3751</v>
      </c>
      <c r="CM28" s="229" t="s">
        <v>3751</v>
      </c>
      <c r="CN28" s="229" t="s">
        <v>3751</v>
      </c>
      <c r="CO28" s="31">
        <f>1100*(COUNTBLANK(BT28:CN28)-2)</f>
        <v>0</v>
      </c>
      <c r="CP28" s="28"/>
      <c r="CQ28" s="28"/>
      <c r="CR28" s="28"/>
      <c r="CS28" s="406">
        <v>1200</v>
      </c>
      <c r="CT28" s="47" t="s">
        <v>3752</v>
      </c>
      <c r="CU28" s="47" t="s">
        <v>3752</v>
      </c>
      <c r="CV28" s="47" t="s">
        <v>4085</v>
      </c>
      <c r="CW28" s="47" t="s">
        <v>4356</v>
      </c>
      <c r="CX28" s="47" t="s">
        <v>4578</v>
      </c>
      <c r="CY28" s="47" t="s">
        <v>4848</v>
      </c>
      <c r="CZ28" s="47" t="s">
        <v>5167</v>
      </c>
      <c r="DA28" s="47" t="s">
        <v>5535</v>
      </c>
      <c r="DB28" s="47" t="s">
        <v>6083</v>
      </c>
      <c r="DC28" s="47" t="s">
        <v>6372</v>
      </c>
      <c r="DD28" s="47" t="s">
        <v>7289</v>
      </c>
      <c r="DE28" s="47" t="s">
        <v>7561</v>
      </c>
      <c r="DF28" s="520" t="s">
        <v>8011</v>
      </c>
      <c r="DG28" s="520"/>
      <c r="DH28" s="520"/>
      <c r="DI28" s="520"/>
      <c r="DJ28" s="520"/>
      <c r="DK28" s="520"/>
      <c r="DL28" s="520"/>
      <c r="DM28" s="520"/>
      <c r="DN28" s="520"/>
      <c r="DO28" s="520"/>
      <c r="DP28" s="520"/>
      <c r="DQ28" s="520"/>
      <c r="DR28" s="47"/>
      <c r="DS28" s="47">
        <f t="shared" si="0"/>
        <v>13200</v>
      </c>
      <c r="DT28" s="28"/>
      <c r="DU28" s="34"/>
      <c r="DV28" s="28"/>
      <c r="DW28" s="7" t="s">
        <v>7834</v>
      </c>
      <c r="DX28" s="7">
        <v>1300</v>
      </c>
      <c r="DY28" s="7" t="s">
        <v>8158</v>
      </c>
      <c r="DZ28" s="7" t="s">
        <v>8367</v>
      </c>
      <c r="EA28" s="7"/>
    </row>
    <row r="29" spans="1:142" x14ac:dyDescent="0.25">
      <c r="A29" s="59">
        <v>534</v>
      </c>
      <c r="B29" s="196" t="s">
        <v>2079</v>
      </c>
      <c r="C29" s="31" t="s">
        <v>2078</v>
      </c>
      <c r="D29" s="31" t="s">
        <v>1842</v>
      </c>
      <c r="E29" s="31" t="s">
        <v>320</v>
      </c>
      <c r="F29" s="31" t="s">
        <v>2002</v>
      </c>
      <c r="G29" s="31" t="s">
        <v>2080</v>
      </c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28"/>
      <c r="AL29" s="28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28"/>
      <c r="AZ29" s="28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28"/>
      <c r="BN29" s="28"/>
      <c r="BO29" s="31"/>
      <c r="BP29" s="31"/>
      <c r="BQ29" s="31"/>
      <c r="BR29" s="31"/>
      <c r="BS29" s="31">
        <v>1200</v>
      </c>
      <c r="BT29" s="31">
        <v>1200</v>
      </c>
      <c r="BU29" s="31">
        <v>1200</v>
      </c>
      <c r="BV29" s="31">
        <v>1200</v>
      </c>
      <c r="BW29" s="31">
        <v>1200</v>
      </c>
      <c r="BX29" s="31"/>
      <c r="BY29" s="31"/>
      <c r="BZ29" s="31"/>
      <c r="CA29" s="28">
        <v>4000</v>
      </c>
      <c r="CB29" s="28" t="s">
        <v>3228</v>
      </c>
      <c r="CC29" s="31">
        <v>0</v>
      </c>
      <c r="CD29" s="31">
        <v>1200</v>
      </c>
      <c r="CE29" s="31">
        <v>1200</v>
      </c>
      <c r="CF29" s="31">
        <v>0</v>
      </c>
      <c r="CG29" s="31">
        <v>1200</v>
      </c>
      <c r="CH29" s="31">
        <v>1200</v>
      </c>
      <c r="CI29" s="31">
        <v>1200</v>
      </c>
      <c r="CJ29" s="31">
        <v>1200</v>
      </c>
      <c r="CK29" s="31">
        <v>1200</v>
      </c>
      <c r="CL29" s="31">
        <v>1200</v>
      </c>
      <c r="CM29" s="229">
        <v>1200</v>
      </c>
      <c r="CN29" s="229" t="s">
        <v>3606</v>
      </c>
      <c r="CO29" s="31">
        <v>0</v>
      </c>
      <c r="CP29" s="28"/>
      <c r="CQ29" s="28"/>
      <c r="CR29" s="28"/>
      <c r="CS29" s="406">
        <v>1300</v>
      </c>
      <c r="CT29" s="47" t="s">
        <v>3607</v>
      </c>
      <c r="CU29" s="47" t="s">
        <v>3607</v>
      </c>
      <c r="CV29" s="47">
        <v>0</v>
      </c>
      <c r="CW29" s="47" t="s">
        <v>3819</v>
      </c>
      <c r="CX29" s="47" t="s">
        <v>3819</v>
      </c>
      <c r="CY29" s="47" t="s">
        <v>4062</v>
      </c>
      <c r="CZ29" s="47" t="s">
        <v>4062</v>
      </c>
      <c r="DA29" s="47" t="s">
        <v>4333</v>
      </c>
      <c r="DB29" s="47" t="s">
        <v>4333</v>
      </c>
      <c r="DC29" s="47" t="s">
        <v>4671</v>
      </c>
      <c r="DD29" s="47" t="s">
        <v>4972</v>
      </c>
      <c r="DE29" s="47" t="s">
        <v>4972</v>
      </c>
      <c r="DF29" s="520" t="s">
        <v>5531</v>
      </c>
      <c r="DG29" s="520" t="s">
        <v>5531</v>
      </c>
      <c r="DH29" s="520" t="s">
        <v>5842</v>
      </c>
      <c r="DI29" s="520" t="s">
        <v>6119</v>
      </c>
      <c r="DJ29" s="520" t="s">
        <v>6119</v>
      </c>
      <c r="DK29" s="520" t="s">
        <v>6418</v>
      </c>
      <c r="DL29" s="520" t="s">
        <v>6798</v>
      </c>
      <c r="DM29" s="520" t="s">
        <v>7020</v>
      </c>
      <c r="DN29" s="520" t="s">
        <v>7244</v>
      </c>
      <c r="DO29" s="568" t="s">
        <v>7714</v>
      </c>
      <c r="DP29" s="520" t="s">
        <v>8407</v>
      </c>
      <c r="DQ29" s="520" t="s">
        <v>8407</v>
      </c>
      <c r="DR29" s="47"/>
      <c r="DS29" s="47">
        <f t="shared" si="0"/>
        <v>0</v>
      </c>
      <c r="DT29" s="28"/>
      <c r="DU29" s="34"/>
      <c r="DV29" s="28"/>
      <c r="DW29" s="7" t="s">
        <v>8408</v>
      </c>
      <c r="DX29" s="7" t="s">
        <v>8408</v>
      </c>
      <c r="DY29" s="7"/>
      <c r="DZ29" s="7"/>
      <c r="EA29" s="7"/>
    </row>
    <row r="30" spans="1:142" x14ac:dyDescent="0.25">
      <c r="A30" s="59">
        <v>547</v>
      </c>
      <c r="B30" s="196" t="s">
        <v>2129</v>
      </c>
      <c r="C30" s="31" t="s">
        <v>2128</v>
      </c>
      <c r="D30" s="31" t="s">
        <v>2125</v>
      </c>
      <c r="E30" s="47" t="s">
        <v>320</v>
      </c>
      <c r="F30" s="47" t="s">
        <v>2002</v>
      </c>
      <c r="G30" s="47" t="s">
        <v>2130</v>
      </c>
      <c r="H30" s="47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28"/>
      <c r="AL30" s="28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28"/>
      <c r="AZ30" s="28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28"/>
      <c r="BN30" s="28">
        <v>2000</v>
      </c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28"/>
      <c r="CB30" s="28">
        <v>1200</v>
      </c>
      <c r="CC30" s="31"/>
      <c r="CD30" s="31">
        <v>1200</v>
      </c>
      <c r="CE30" s="31">
        <v>1200</v>
      </c>
      <c r="CF30" s="31">
        <v>1200</v>
      </c>
      <c r="CG30" s="31">
        <v>1200</v>
      </c>
      <c r="CH30" s="31">
        <v>1200</v>
      </c>
      <c r="CI30" s="31">
        <v>1200</v>
      </c>
      <c r="CJ30" s="31">
        <v>1200</v>
      </c>
      <c r="CK30" s="229">
        <v>1200</v>
      </c>
      <c r="CL30" s="229">
        <v>1200</v>
      </c>
      <c r="CM30" s="229">
        <v>1200</v>
      </c>
      <c r="CN30" s="229">
        <v>1200</v>
      </c>
      <c r="CO30" s="31">
        <f>1200*(COUNTBLANK(CD30:CN30))</f>
        <v>0</v>
      </c>
      <c r="CP30" s="28"/>
      <c r="CQ30" s="28"/>
      <c r="CR30" s="28"/>
      <c r="CS30" s="406">
        <v>1200</v>
      </c>
      <c r="CT30" s="47" t="s">
        <v>3553</v>
      </c>
      <c r="CU30" s="47" t="s">
        <v>3553</v>
      </c>
      <c r="CV30" s="47" t="s">
        <v>3553</v>
      </c>
      <c r="CW30" s="47" t="s">
        <v>3553</v>
      </c>
      <c r="CX30" s="47" t="s">
        <v>4134</v>
      </c>
      <c r="CY30" s="47" t="s">
        <v>4134</v>
      </c>
      <c r="CZ30" s="47" t="s">
        <v>4134</v>
      </c>
      <c r="DA30" s="47" t="s">
        <v>4426</v>
      </c>
      <c r="DB30" s="47" t="s">
        <v>4426</v>
      </c>
      <c r="DC30" s="47" t="s">
        <v>4646</v>
      </c>
      <c r="DD30" s="47" t="s">
        <v>4646</v>
      </c>
      <c r="DE30" s="47" t="s">
        <v>5053</v>
      </c>
      <c r="DF30" s="520" t="s">
        <v>5521</v>
      </c>
      <c r="DG30" s="520" t="s">
        <v>5521</v>
      </c>
      <c r="DH30" s="520" t="s">
        <v>5997</v>
      </c>
      <c r="DI30" s="520" t="s">
        <v>6233</v>
      </c>
      <c r="DJ30" s="520" t="s">
        <v>6357</v>
      </c>
      <c r="DK30" s="542" t="s">
        <v>6357</v>
      </c>
      <c r="DL30" s="542" t="s">
        <v>6357</v>
      </c>
      <c r="DM30" s="542" t="s">
        <v>6791</v>
      </c>
      <c r="DN30" s="542" t="s">
        <v>6791</v>
      </c>
      <c r="DO30" s="542" t="s">
        <v>7042</v>
      </c>
      <c r="DP30" s="542" t="s">
        <v>7147</v>
      </c>
      <c r="DQ30" s="542" t="s">
        <v>7529</v>
      </c>
      <c r="DR30" s="47"/>
      <c r="DS30" s="47">
        <f t="shared" si="0"/>
        <v>0</v>
      </c>
      <c r="DT30" s="28"/>
      <c r="DU30" s="34" t="s">
        <v>7529</v>
      </c>
      <c r="DV30" s="28"/>
      <c r="DW30" s="7" t="s">
        <v>8349</v>
      </c>
      <c r="DX30" s="7" t="s">
        <v>8349</v>
      </c>
      <c r="DY30" s="7"/>
      <c r="DZ30" s="7"/>
      <c r="EA30" s="7"/>
    </row>
    <row r="31" spans="1:142" x14ac:dyDescent="0.25">
      <c r="A31" s="59">
        <v>588</v>
      </c>
      <c r="B31" s="47" t="s">
        <v>2384</v>
      </c>
      <c r="C31" s="182" t="s">
        <v>2383</v>
      </c>
      <c r="D31" s="31" t="s">
        <v>2377</v>
      </c>
      <c r="E31" s="31"/>
      <c r="F31" s="31"/>
      <c r="G31" s="42" t="s">
        <v>2386</v>
      </c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28"/>
      <c r="AL31" s="28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28"/>
      <c r="BN31" s="28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28"/>
      <c r="CB31" s="28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28" t="s">
        <v>2388</v>
      </c>
      <c r="CQ31" s="28" t="s">
        <v>4066</v>
      </c>
      <c r="CR31" s="28"/>
      <c r="CS31" s="406">
        <v>800</v>
      </c>
      <c r="CT31" s="47" t="s">
        <v>2868</v>
      </c>
      <c r="CU31" s="28" t="s">
        <v>4407</v>
      </c>
      <c r="CV31" s="47" t="s">
        <v>3178</v>
      </c>
      <c r="CW31" s="47" t="s">
        <v>3178</v>
      </c>
      <c r="CX31" s="47" t="s">
        <v>3361</v>
      </c>
      <c r="CY31" s="47" t="s">
        <v>3717</v>
      </c>
      <c r="CZ31" s="47" t="s">
        <v>3718</v>
      </c>
      <c r="DA31" s="47" t="s">
        <v>3947</v>
      </c>
      <c r="DB31" s="47" t="s">
        <v>4066</v>
      </c>
      <c r="DC31" s="47" t="s">
        <v>4407</v>
      </c>
      <c r="DD31" s="47" t="s">
        <v>4612</v>
      </c>
      <c r="DE31" s="47" t="s">
        <v>4868</v>
      </c>
      <c r="DF31" s="520" t="s">
        <v>5230</v>
      </c>
      <c r="DG31" s="520" t="s">
        <v>5502</v>
      </c>
      <c r="DH31" s="520" t="s">
        <v>5719</v>
      </c>
      <c r="DI31" s="520" t="s">
        <v>5719</v>
      </c>
      <c r="DJ31" s="520" t="s">
        <v>5921</v>
      </c>
      <c r="DK31" s="542" t="s">
        <v>6325</v>
      </c>
      <c r="DL31" s="520" t="s">
        <v>6325</v>
      </c>
      <c r="DM31" s="520" t="s">
        <v>6572</v>
      </c>
      <c r="DN31" s="520" t="s">
        <v>6825</v>
      </c>
      <c r="DO31" s="542" t="s">
        <v>6915</v>
      </c>
      <c r="DP31" s="542" t="s">
        <v>7223</v>
      </c>
      <c r="DQ31" s="542" t="s">
        <v>7620</v>
      </c>
      <c r="DR31" s="47"/>
      <c r="DS31" s="47">
        <f t="shared" si="0"/>
        <v>0</v>
      </c>
      <c r="DT31" s="28"/>
      <c r="DU31" s="34" t="s">
        <v>7227</v>
      </c>
      <c r="DV31" s="28"/>
      <c r="DW31" s="7" t="s">
        <v>7962</v>
      </c>
      <c r="DX31" s="7" t="s">
        <v>7963</v>
      </c>
      <c r="DY31" s="7"/>
      <c r="DZ31" s="7"/>
      <c r="EA31" s="7"/>
      <c r="EB31" s="5" t="s">
        <v>2488</v>
      </c>
      <c r="EC31" s="275" t="s">
        <v>2398</v>
      </c>
    </row>
    <row r="32" spans="1:142" x14ac:dyDescent="0.25">
      <c r="A32" s="59">
        <v>589</v>
      </c>
      <c r="B32" s="47" t="s">
        <v>2385</v>
      </c>
      <c r="C32" s="182" t="s">
        <v>2706</v>
      </c>
      <c r="D32" s="31" t="s">
        <v>2377</v>
      </c>
      <c r="E32" s="31"/>
      <c r="F32" s="31"/>
      <c r="G32" s="42" t="s">
        <v>2387</v>
      </c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28"/>
      <c r="AL32" s="28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28"/>
      <c r="BN32" s="28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28"/>
      <c r="CB32" s="28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28" t="s">
        <v>2388</v>
      </c>
      <c r="CQ32" s="28" t="s">
        <v>4063</v>
      </c>
      <c r="CR32" s="28"/>
      <c r="CS32" s="406">
        <v>1400</v>
      </c>
      <c r="CT32" s="47" t="s">
        <v>2867</v>
      </c>
      <c r="CU32" s="28" t="s">
        <v>4406</v>
      </c>
      <c r="CV32" s="47" t="s">
        <v>3177</v>
      </c>
      <c r="CW32" s="47" t="s">
        <v>3177</v>
      </c>
      <c r="CX32" s="47" t="s">
        <v>3360</v>
      </c>
      <c r="CY32" s="47" t="s">
        <v>3715</v>
      </c>
      <c r="CZ32" s="47" t="s">
        <v>3716</v>
      </c>
      <c r="DA32" s="47" t="s">
        <v>3944</v>
      </c>
      <c r="DB32" s="47" t="s">
        <v>4063</v>
      </c>
      <c r="DC32" s="47" t="s">
        <v>4406</v>
      </c>
      <c r="DD32" s="47" t="s">
        <v>4611</v>
      </c>
      <c r="DE32" s="196" t="s">
        <v>4869</v>
      </c>
      <c r="DF32" s="520" t="s">
        <v>5228</v>
      </c>
      <c r="DG32" s="520" t="s">
        <v>5503</v>
      </c>
      <c r="DH32" s="520" t="s">
        <v>5718</v>
      </c>
      <c r="DI32" s="520" t="s">
        <v>5718</v>
      </c>
      <c r="DJ32" s="520" t="s">
        <v>5922</v>
      </c>
      <c r="DK32" s="542" t="s">
        <v>6324</v>
      </c>
      <c r="DL32" s="520" t="s">
        <v>6324</v>
      </c>
      <c r="DM32" s="520" t="s">
        <v>6573</v>
      </c>
      <c r="DN32" s="520" t="s">
        <v>6824</v>
      </c>
      <c r="DO32" s="520" t="s">
        <v>6916</v>
      </c>
      <c r="DP32" s="542" t="s">
        <v>7222</v>
      </c>
      <c r="DQ32" s="542" t="s">
        <v>7619</v>
      </c>
      <c r="DR32" s="47"/>
      <c r="DS32" s="47">
        <f t="shared" si="0"/>
        <v>0</v>
      </c>
      <c r="DT32" s="28"/>
      <c r="DU32" s="34" t="s">
        <v>7222</v>
      </c>
      <c r="DV32" s="28"/>
      <c r="DW32" s="339" t="s">
        <v>7961</v>
      </c>
      <c r="DX32" s="7" t="s">
        <v>7960</v>
      </c>
      <c r="DY32" s="7"/>
      <c r="DZ32" s="7"/>
      <c r="EA32" s="7"/>
      <c r="EB32" s="5" t="s">
        <v>2488</v>
      </c>
      <c r="EC32" s="275" t="s">
        <v>2398</v>
      </c>
    </row>
    <row r="33" spans="1:132" s="275" customFormat="1" x14ac:dyDescent="0.25">
      <c r="A33" s="59">
        <v>627</v>
      </c>
      <c r="B33" s="47" t="s">
        <v>2638</v>
      </c>
      <c r="C33" s="339" t="s">
        <v>2637</v>
      </c>
      <c r="D33" s="47" t="s">
        <v>2633</v>
      </c>
      <c r="E33" s="31"/>
      <c r="F33" s="31"/>
      <c r="G33" s="31"/>
      <c r="H33" s="31" t="s">
        <v>2636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28"/>
      <c r="AL33" s="28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28"/>
      <c r="BN33" s="28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28"/>
      <c r="CB33" s="28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28" t="s">
        <v>2635</v>
      </c>
      <c r="CQ33" s="28" t="s">
        <v>5060</v>
      </c>
      <c r="CR33" s="28"/>
      <c r="CS33" s="406">
        <v>1400</v>
      </c>
      <c r="CT33" s="47" t="s">
        <v>2811</v>
      </c>
      <c r="CU33" s="47" t="s">
        <v>3244</v>
      </c>
      <c r="CV33" s="47" t="s">
        <v>3244</v>
      </c>
      <c r="CW33" s="47" t="s">
        <v>3244</v>
      </c>
      <c r="CX33" s="47" t="s">
        <v>3603</v>
      </c>
      <c r="CY33" s="47" t="s">
        <v>3936</v>
      </c>
      <c r="CZ33" s="47" t="s">
        <v>3936</v>
      </c>
      <c r="DA33" s="47" t="s">
        <v>4071</v>
      </c>
      <c r="DB33" s="47" t="s">
        <v>4428</v>
      </c>
      <c r="DC33" s="47" t="s">
        <v>4428</v>
      </c>
      <c r="DD33" s="47" t="s">
        <v>5060</v>
      </c>
      <c r="DE33" s="196" t="s">
        <v>5060</v>
      </c>
      <c r="DF33" s="520" t="s">
        <v>5690</v>
      </c>
      <c r="DG33" s="520" t="s">
        <v>5690</v>
      </c>
      <c r="DH33" s="520" t="s">
        <v>5992</v>
      </c>
      <c r="DI33" s="520" t="s">
        <v>5992</v>
      </c>
      <c r="DJ33" s="520" t="s">
        <v>5992</v>
      </c>
      <c r="DK33" s="520" t="s">
        <v>6356</v>
      </c>
      <c r="DL33" s="520" t="s">
        <v>6356</v>
      </c>
      <c r="DM33" s="520" t="s">
        <v>7077</v>
      </c>
      <c r="DN33" s="520" t="s">
        <v>7077</v>
      </c>
      <c r="DO33" s="520" t="s">
        <v>7312</v>
      </c>
      <c r="DP33" s="520" t="s">
        <v>7312</v>
      </c>
      <c r="DQ33" s="542"/>
      <c r="DR33" s="47"/>
      <c r="DS33" s="47">
        <f t="shared" si="0"/>
        <v>1400</v>
      </c>
      <c r="DT33" s="28"/>
      <c r="DU33" s="34"/>
      <c r="DV33" s="28"/>
      <c r="DW33" s="7"/>
      <c r="DX33" s="7"/>
      <c r="DY33" s="7"/>
      <c r="DZ33" s="7"/>
      <c r="EA33" s="7"/>
    </row>
    <row r="34" spans="1:132" s="275" customFormat="1" x14ac:dyDescent="0.25">
      <c r="A34" s="271">
        <v>697</v>
      </c>
      <c r="B34" s="47" t="s">
        <v>5211</v>
      </c>
      <c r="C34" s="3" t="s">
        <v>5209</v>
      </c>
      <c r="D34" s="3" t="s">
        <v>5210</v>
      </c>
      <c r="E34" s="7" t="s">
        <v>399</v>
      </c>
      <c r="F34" s="7" t="s">
        <v>4509</v>
      </c>
      <c r="G34" s="137" t="s">
        <v>5212</v>
      </c>
      <c r="H34" s="7" t="s">
        <v>5213</v>
      </c>
      <c r="AK34" s="58"/>
      <c r="AL34" s="58"/>
      <c r="BM34" s="80"/>
      <c r="BN34" s="80"/>
      <c r="BO34" s="463"/>
      <c r="BP34" s="463"/>
      <c r="CA34" s="80"/>
      <c r="CB34" s="80"/>
      <c r="CP34" s="103"/>
      <c r="CQ34" s="103"/>
      <c r="CR34" s="103"/>
      <c r="CS34" s="421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520" t="s">
        <v>5220</v>
      </c>
      <c r="DG34" s="520" t="s">
        <v>5494</v>
      </c>
      <c r="DH34" s="520" t="s">
        <v>5822</v>
      </c>
      <c r="DI34" s="520" t="s">
        <v>5822</v>
      </c>
      <c r="DJ34" s="520" t="s">
        <v>5822</v>
      </c>
      <c r="DK34" s="520" t="s">
        <v>6162</v>
      </c>
      <c r="DL34" s="520" t="s">
        <v>6344</v>
      </c>
      <c r="DM34" s="520" t="s">
        <v>6561</v>
      </c>
      <c r="DN34" s="520" t="s">
        <v>6763</v>
      </c>
      <c r="DO34" s="520" t="s">
        <v>7018</v>
      </c>
      <c r="DP34" s="520" t="s">
        <v>7157</v>
      </c>
      <c r="DQ34" s="520" t="s">
        <v>7431</v>
      </c>
      <c r="DR34" s="47"/>
      <c r="DS34" s="47">
        <f t="shared" si="0"/>
        <v>0</v>
      </c>
      <c r="DT34" s="28" t="s">
        <v>5221</v>
      </c>
      <c r="DU34" s="34" t="s">
        <v>7824</v>
      </c>
      <c r="DV34" s="28" t="s">
        <v>7964</v>
      </c>
      <c r="DW34" s="7" t="s">
        <v>7825</v>
      </c>
      <c r="DX34" s="7" t="s">
        <v>7964</v>
      </c>
      <c r="DY34" s="103" t="s">
        <v>8363</v>
      </c>
      <c r="DZ34" s="103" t="s">
        <v>8363</v>
      </c>
      <c r="EA34" s="103" t="s">
        <v>8363</v>
      </c>
    </row>
    <row r="35" spans="1:132" s="275" customFormat="1" x14ac:dyDescent="0.25">
      <c r="A35" s="164">
        <v>755</v>
      </c>
      <c r="B35" s="137" t="s">
        <v>7576</v>
      </c>
      <c r="C35" s="3" t="s">
        <v>7574</v>
      </c>
      <c r="D35" s="3" t="s">
        <v>7568</v>
      </c>
      <c r="E35" s="7" t="s">
        <v>398</v>
      </c>
      <c r="F35" s="7" t="s">
        <v>7335</v>
      </c>
      <c r="G35" s="137" t="s">
        <v>7577</v>
      </c>
      <c r="H35" s="275" t="s">
        <v>7570</v>
      </c>
      <c r="I35" s="275" t="s">
        <v>7571</v>
      </c>
      <c r="AK35" s="58"/>
      <c r="AL35" s="58"/>
      <c r="BM35" s="80"/>
      <c r="BN35" s="80"/>
      <c r="BO35" s="463"/>
      <c r="BP35" s="463"/>
      <c r="CA35" s="80"/>
      <c r="CB35" s="80"/>
      <c r="CP35" s="103"/>
      <c r="CQ35" s="103"/>
      <c r="CR35" s="103"/>
      <c r="CS35" s="421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355"/>
      <c r="DT35" s="28" t="s">
        <v>7572</v>
      </c>
      <c r="DU35" s="34" t="s">
        <v>7573</v>
      </c>
      <c r="DV35" s="28"/>
      <c r="DW35" s="7"/>
      <c r="DX35" s="7" t="s">
        <v>7978</v>
      </c>
      <c r="DY35" s="7"/>
      <c r="DZ35" s="7"/>
      <c r="EA35" s="7"/>
    </row>
    <row r="36" spans="1:132" s="275" customFormat="1" x14ac:dyDescent="0.25">
      <c r="A36" s="37">
        <v>197</v>
      </c>
      <c r="B36" s="31" t="s">
        <v>472</v>
      </c>
      <c r="C36" s="47" t="s">
        <v>470</v>
      </c>
      <c r="D36" s="47" t="s">
        <v>471</v>
      </c>
      <c r="E36" s="31" t="s">
        <v>1</v>
      </c>
      <c r="F36" s="31" t="s">
        <v>459</v>
      </c>
      <c r="G36" s="28"/>
      <c r="H36" s="42" t="s">
        <v>678</v>
      </c>
      <c r="I36" s="42"/>
      <c r="J36" s="28">
        <v>1000</v>
      </c>
      <c r="K36" s="28">
        <v>800</v>
      </c>
      <c r="L36" s="7">
        <v>800</v>
      </c>
      <c r="M36" s="7">
        <v>800</v>
      </c>
      <c r="N36" s="275">
        <v>800</v>
      </c>
      <c r="O36" s="275">
        <v>800</v>
      </c>
      <c r="P36" s="275">
        <v>800</v>
      </c>
      <c r="Q36" s="275">
        <v>800</v>
      </c>
      <c r="R36" s="275">
        <v>800</v>
      </c>
      <c r="S36" s="275">
        <v>800</v>
      </c>
      <c r="T36" s="275">
        <v>800</v>
      </c>
      <c r="U36" s="275">
        <v>800</v>
      </c>
      <c r="V36" s="275">
        <v>800</v>
      </c>
      <c r="W36" s="275">
        <v>800</v>
      </c>
      <c r="X36" s="28"/>
      <c r="Y36" s="28">
        <v>850</v>
      </c>
      <c r="Z36" s="275">
        <v>850</v>
      </c>
      <c r="AA36" s="275">
        <v>850</v>
      </c>
      <c r="AC36" s="275">
        <v>850</v>
      </c>
      <c r="AD36" s="275">
        <v>850</v>
      </c>
      <c r="AE36" s="275">
        <v>850</v>
      </c>
      <c r="AF36" s="275">
        <v>850</v>
      </c>
      <c r="AG36" s="275">
        <v>850</v>
      </c>
      <c r="AH36" s="275">
        <v>850</v>
      </c>
      <c r="AI36" s="275">
        <v>850</v>
      </c>
      <c r="AJ36" s="275">
        <v>850</v>
      </c>
      <c r="AK36" s="28"/>
      <c r="AL36" s="28"/>
      <c r="AM36" s="7">
        <v>1000</v>
      </c>
      <c r="AN36" s="7">
        <v>1000</v>
      </c>
      <c r="AO36" s="7">
        <v>1000</v>
      </c>
      <c r="AP36" s="7">
        <v>1000</v>
      </c>
      <c r="AQ36" s="7">
        <v>1000</v>
      </c>
      <c r="AR36" s="7">
        <v>1000</v>
      </c>
      <c r="AS36" s="7">
        <v>1000</v>
      </c>
      <c r="AT36" s="7">
        <v>1000</v>
      </c>
      <c r="AW36" s="7">
        <v>1000</v>
      </c>
      <c r="AX36" s="7">
        <v>1000</v>
      </c>
      <c r="AY36" s="28"/>
      <c r="AZ36" s="34"/>
      <c r="BA36" s="31">
        <v>1000</v>
      </c>
      <c r="BB36" s="31">
        <v>1000</v>
      </c>
      <c r="BC36" s="183">
        <v>1000</v>
      </c>
      <c r="BD36" s="183">
        <v>1000</v>
      </c>
      <c r="BE36" s="318">
        <v>1000</v>
      </c>
      <c r="BF36" s="318">
        <v>1000</v>
      </c>
      <c r="BG36" s="318">
        <v>1000</v>
      </c>
      <c r="BH36" s="318" t="s">
        <v>3354</v>
      </c>
      <c r="BI36" s="318" t="s">
        <v>3354</v>
      </c>
      <c r="BJ36" s="318" t="s">
        <v>3759</v>
      </c>
      <c r="BK36" s="318" t="s">
        <v>3759</v>
      </c>
      <c r="BL36" s="318" t="s">
        <v>3915</v>
      </c>
      <c r="BM36" s="28"/>
      <c r="BN36" s="34"/>
      <c r="BO36" s="320" t="s">
        <v>4068</v>
      </c>
      <c r="CA36" s="5"/>
      <c r="CP36" s="103"/>
      <c r="CQ36" s="103"/>
      <c r="CR36" s="103"/>
      <c r="CS36" s="421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355"/>
      <c r="DU36" s="34"/>
      <c r="DV36" s="28"/>
      <c r="DW36" s="7" t="s">
        <v>8053</v>
      </c>
      <c r="DX36" s="537"/>
      <c r="DY36" s="537"/>
      <c r="DZ36" s="537"/>
      <c r="EA36" s="537"/>
      <c r="EB36" s="537"/>
    </row>
    <row r="37" spans="1:132" s="275" customFormat="1" x14ac:dyDescent="0.25">
      <c r="A37" s="222">
        <v>345</v>
      </c>
      <c r="B37" s="223" t="s">
        <v>1228</v>
      </c>
      <c r="C37" s="47" t="s">
        <v>473</v>
      </c>
      <c r="D37" s="47" t="s">
        <v>471</v>
      </c>
      <c r="E37" s="223" t="s">
        <v>125</v>
      </c>
      <c r="F37" s="223" t="s">
        <v>991</v>
      </c>
      <c r="G37" s="223"/>
      <c r="H37" s="224" t="s">
        <v>1237</v>
      </c>
      <c r="I37" s="306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223"/>
      <c r="Y37" s="223"/>
      <c r="Z37" s="174">
        <v>200</v>
      </c>
      <c r="AA37" s="174">
        <v>200</v>
      </c>
      <c r="AB37" s="174"/>
      <c r="AC37" s="174">
        <v>200</v>
      </c>
      <c r="AD37" s="174">
        <v>200</v>
      </c>
      <c r="AE37" s="174">
        <v>200</v>
      </c>
      <c r="AF37" s="174">
        <v>200</v>
      </c>
      <c r="AG37" s="174">
        <v>200</v>
      </c>
      <c r="AH37" s="174">
        <v>200</v>
      </c>
      <c r="AI37" s="174">
        <v>200</v>
      </c>
      <c r="AJ37" s="174">
        <v>200</v>
      </c>
      <c r="AK37" s="223"/>
      <c r="AL37" s="223"/>
      <c r="AM37" s="174">
        <v>200</v>
      </c>
      <c r="AY37" s="28"/>
      <c r="AZ37" s="34"/>
      <c r="BA37" s="31"/>
      <c r="BB37" s="31"/>
      <c r="BM37" s="28"/>
      <c r="BN37" s="34"/>
      <c r="BO37" s="320" t="s">
        <v>4068</v>
      </c>
      <c r="CA37" s="5"/>
      <c r="CP37" s="103"/>
      <c r="CQ37" s="103"/>
      <c r="CR37" s="103"/>
      <c r="CS37" s="421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355"/>
      <c r="DU37" s="103"/>
      <c r="DV37" s="28"/>
      <c r="DW37" s="7" t="s">
        <v>8053</v>
      </c>
      <c r="DX37" s="7"/>
      <c r="DY37" s="7"/>
      <c r="DZ37" s="7"/>
      <c r="EA37" s="7"/>
      <c r="EB37" s="7"/>
    </row>
    <row r="38" spans="1:132" s="275" customFormat="1" x14ac:dyDescent="0.25">
      <c r="A38" s="164"/>
      <c r="B38" s="7"/>
      <c r="C38" s="3"/>
      <c r="D38" s="3"/>
      <c r="E38" s="7"/>
      <c r="F38" s="7"/>
      <c r="G38" s="7"/>
      <c r="H38" s="7"/>
      <c r="AK38" s="58"/>
      <c r="AL38" s="58"/>
      <c r="BM38" s="80"/>
      <c r="BN38" s="80"/>
      <c r="BO38" s="463"/>
      <c r="BP38" s="463"/>
      <c r="CA38" s="80"/>
      <c r="CB38" s="80"/>
      <c r="CP38" s="103"/>
      <c r="CQ38" s="103"/>
      <c r="CR38" s="103"/>
      <c r="CS38" s="421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355"/>
      <c r="DT38" s="103"/>
      <c r="DU38" s="103"/>
      <c r="DV38" s="103"/>
      <c r="DW38" s="7"/>
      <c r="DX38" s="7"/>
      <c r="DY38" s="7"/>
      <c r="DZ38" s="7"/>
      <c r="EA38" s="7"/>
    </row>
    <row r="39" spans="1:132" s="275" customFormat="1" x14ac:dyDescent="0.25">
      <c r="A39" s="164"/>
      <c r="B39" s="7"/>
      <c r="C39" s="3"/>
      <c r="D39" s="3"/>
      <c r="E39" s="7"/>
      <c r="F39" s="7"/>
      <c r="G39" s="7"/>
      <c r="H39" s="7"/>
      <c r="AK39" s="58"/>
      <c r="AL39" s="58"/>
      <c r="BM39" s="80"/>
      <c r="BN39" s="80"/>
      <c r="BO39" s="463"/>
      <c r="BP39" s="463"/>
      <c r="CA39" s="80"/>
      <c r="CB39" s="80"/>
      <c r="CP39" s="103"/>
      <c r="CQ39" s="103"/>
      <c r="CR39" s="103"/>
      <c r="CS39" s="421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355"/>
      <c r="DT39" s="7"/>
      <c r="DU39" s="7"/>
      <c r="DV39" s="7"/>
      <c r="DW39" s="7"/>
      <c r="DX39" s="7"/>
      <c r="DY39" s="7"/>
      <c r="DZ39" s="7"/>
      <c r="EA39" s="7"/>
    </row>
    <row r="40" spans="1:132" x14ac:dyDescent="0.25">
      <c r="A40" s="164"/>
      <c r="B40" s="7"/>
      <c r="C40" s="3"/>
      <c r="D40" s="3"/>
      <c r="E40" s="7"/>
      <c r="F40" s="7"/>
      <c r="G40" s="7"/>
      <c r="H40" s="7"/>
      <c r="I40" s="275"/>
      <c r="J40" s="275"/>
      <c r="K40" s="275"/>
      <c r="L40" s="275"/>
      <c r="M40" s="275"/>
      <c r="N40" s="275"/>
      <c r="O40" s="275"/>
      <c r="P40" s="275"/>
      <c r="Q40" s="275"/>
      <c r="R40" s="275"/>
      <c r="S40" s="275"/>
      <c r="T40" s="275"/>
      <c r="U40" s="275"/>
      <c r="V40" s="275"/>
      <c r="W40" s="275"/>
      <c r="X40" s="275"/>
      <c r="Y40" s="275"/>
      <c r="Z40" s="275"/>
      <c r="AA40" s="275"/>
      <c r="AB40" s="275"/>
      <c r="AC40" s="275"/>
      <c r="AD40" s="275"/>
      <c r="AE40" s="275"/>
      <c r="AF40" s="275"/>
      <c r="AG40" s="275"/>
      <c r="AH40" s="275"/>
      <c r="AI40" s="275"/>
      <c r="AJ40" s="275"/>
      <c r="AM40" s="275"/>
      <c r="AN40" s="275"/>
      <c r="AO40" s="275"/>
      <c r="AP40" s="275"/>
      <c r="AQ40" s="275"/>
      <c r="AR40" s="275"/>
      <c r="AS40" s="275"/>
      <c r="AT40" s="275"/>
      <c r="AU40" s="275"/>
      <c r="AV40" s="275"/>
      <c r="AW40" s="275"/>
      <c r="AX40" s="275"/>
      <c r="AY40" s="275"/>
      <c r="AZ40" s="275"/>
      <c r="BA40" s="275"/>
      <c r="BB40" s="275"/>
      <c r="BC40" s="275"/>
      <c r="BD40" s="275"/>
      <c r="BE40" s="275"/>
      <c r="BF40" s="275"/>
      <c r="BG40" s="275"/>
      <c r="BH40" s="275"/>
      <c r="BI40" s="275"/>
      <c r="BJ40" s="275"/>
      <c r="BK40" s="275"/>
      <c r="BL40" s="275"/>
      <c r="BM40" s="80"/>
      <c r="BN40" s="80"/>
      <c r="BO40" s="463"/>
      <c r="BP40" s="463"/>
      <c r="BQ40" s="275"/>
      <c r="BR40" s="275"/>
      <c r="BS40" s="275"/>
      <c r="BT40" s="275"/>
      <c r="BU40" s="275"/>
      <c r="BV40" s="275"/>
      <c r="BW40" s="275"/>
      <c r="BX40" s="275"/>
      <c r="BY40" s="275"/>
      <c r="BZ40" s="275"/>
      <c r="CA40" s="80"/>
      <c r="CB40" s="80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275">
        <v>0</v>
      </c>
      <c r="CP40" s="28"/>
      <c r="CQ40" s="28"/>
      <c r="CR40" s="28"/>
      <c r="CS40" s="406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47">
        <f t="shared" ref="DS40:DS65" si="1">+CS40*(COUNTBLANK(CT40:DR40)-1)</f>
        <v>0</v>
      </c>
      <c r="DT40" s="7"/>
      <c r="DU40" s="7"/>
      <c r="DV40" s="7"/>
      <c r="DW40" s="7"/>
      <c r="DX40" s="7"/>
      <c r="DY40" s="7"/>
      <c r="DZ40" s="7"/>
      <c r="EA40" s="7"/>
    </row>
    <row r="41" spans="1:132" x14ac:dyDescent="0.25">
      <c r="A41" s="64" t="s">
        <v>4196</v>
      </c>
      <c r="B41" s="7"/>
      <c r="C41" s="3"/>
      <c r="D41" s="3"/>
      <c r="E41" s="275"/>
      <c r="F41" s="275"/>
      <c r="G41" s="275"/>
      <c r="I41" s="275"/>
      <c r="J41" s="275"/>
      <c r="K41" s="275"/>
      <c r="L41" s="275"/>
      <c r="M41" s="275"/>
      <c r="N41" s="275"/>
      <c r="O41" s="275"/>
      <c r="P41" s="275"/>
      <c r="Q41" s="275"/>
      <c r="R41" s="275"/>
      <c r="S41" s="275"/>
      <c r="T41" s="275"/>
      <c r="U41" s="275"/>
      <c r="V41" s="275"/>
      <c r="W41" s="275"/>
      <c r="X41" s="275"/>
      <c r="Y41" s="275"/>
      <c r="Z41" s="275"/>
      <c r="AA41" s="275"/>
      <c r="AB41" s="275"/>
      <c r="AC41" s="275"/>
      <c r="AD41" s="275"/>
      <c r="AE41" s="275"/>
      <c r="AF41" s="275"/>
      <c r="AG41" s="275"/>
      <c r="AH41" s="275"/>
      <c r="AI41" s="275"/>
      <c r="AJ41" s="275"/>
      <c r="AM41" s="275"/>
      <c r="AN41" s="275"/>
      <c r="AO41" s="275"/>
      <c r="AP41" s="275"/>
      <c r="AQ41" s="275"/>
      <c r="AR41" s="275"/>
      <c r="AS41" s="275"/>
      <c r="AT41" s="275"/>
      <c r="AU41" s="275"/>
      <c r="AV41" s="275"/>
      <c r="AW41" s="275"/>
      <c r="AX41" s="275"/>
      <c r="AY41" s="275"/>
      <c r="AZ41" s="275"/>
      <c r="BA41" s="275"/>
      <c r="BB41" s="275"/>
      <c r="BC41" s="275"/>
      <c r="BD41" s="275"/>
      <c r="BE41" s="275"/>
      <c r="BF41" s="275"/>
      <c r="BG41" s="275"/>
      <c r="BH41" s="275"/>
      <c r="BI41" s="275"/>
      <c r="BJ41" s="275"/>
      <c r="BK41" s="275"/>
      <c r="BL41" s="275"/>
      <c r="BM41" s="28"/>
      <c r="BN41" s="28"/>
      <c r="BO41" s="31"/>
      <c r="BP41" s="31"/>
      <c r="BQ41" s="275"/>
      <c r="BR41" s="275"/>
      <c r="BS41" s="275"/>
      <c r="BT41" s="275"/>
      <c r="BU41" s="275"/>
      <c r="BV41" s="275"/>
      <c r="BW41" s="275"/>
      <c r="BX41" s="275"/>
      <c r="BY41" s="275"/>
      <c r="BZ41" s="275"/>
      <c r="CA41" s="28"/>
      <c r="CB41" s="28"/>
      <c r="CO41" s="5"/>
      <c r="CP41" s="28"/>
      <c r="CQ41" s="28"/>
      <c r="CR41" s="28"/>
      <c r="CS41" s="406"/>
      <c r="CT41" s="184"/>
      <c r="CU41" s="184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47">
        <f t="shared" si="1"/>
        <v>0</v>
      </c>
      <c r="DT41" s="7"/>
      <c r="DU41" s="7"/>
      <c r="DV41" s="7"/>
      <c r="DW41" s="7"/>
      <c r="DX41" s="7"/>
      <c r="DY41" s="7"/>
      <c r="DZ41" s="7"/>
      <c r="EA41" s="7"/>
      <c r="EB41" s="275" t="s">
        <v>2398</v>
      </c>
    </row>
    <row r="42" spans="1:132" x14ac:dyDescent="0.25">
      <c r="A42" s="48">
        <v>72</v>
      </c>
      <c r="B42" s="19" t="s">
        <v>59</v>
      </c>
      <c r="C42" s="19" t="s">
        <v>8</v>
      </c>
      <c r="D42" s="19" t="s">
        <v>9</v>
      </c>
      <c r="E42" s="31" t="s">
        <v>1</v>
      </c>
      <c r="F42" s="31" t="s">
        <v>5</v>
      </c>
      <c r="G42" s="42" t="s">
        <v>702</v>
      </c>
      <c r="H42" s="169"/>
      <c r="I42">
        <v>1500</v>
      </c>
      <c r="J42">
        <v>650</v>
      </c>
      <c r="K42">
        <v>650</v>
      </c>
      <c r="L42">
        <v>650</v>
      </c>
      <c r="M42">
        <v>650</v>
      </c>
      <c r="N42">
        <v>650</v>
      </c>
      <c r="O42">
        <v>650</v>
      </c>
      <c r="P42">
        <v>650</v>
      </c>
      <c r="Q42">
        <v>650</v>
      </c>
      <c r="R42">
        <v>650</v>
      </c>
      <c r="S42">
        <v>650</v>
      </c>
      <c r="T42">
        <v>650</v>
      </c>
      <c r="U42">
        <v>650</v>
      </c>
      <c r="W42" s="28"/>
      <c r="X42" s="28">
        <v>800</v>
      </c>
      <c r="Y42">
        <v>700</v>
      </c>
      <c r="Z42">
        <v>700</v>
      </c>
      <c r="AA42">
        <v>700</v>
      </c>
      <c r="AB42">
        <v>700</v>
      </c>
      <c r="AC42">
        <v>700</v>
      </c>
      <c r="AD42">
        <v>700</v>
      </c>
      <c r="AE42">
        <v>700</v>
      </c>
      <c r="AF42">
        <v>700</v>
      </c>
      <c r="AG42">
        <v>700</v>
      </c>
      <c r="AH42">
        <v>0</v>
      </c>
      <c r="AI42">
        <v>0</v>
      </c>
      <c r="AJ42">
        <v>0</v>
      </c>
      <c r="AK42" s="19"/>
      <c r="AL42" s="19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28"/>
      <c r="AZ42" s="28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19"/>
      <c r="BN42" s="19"/>
      <c r="BO42" s="19"/>
      <c r="BP42" s="19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19"/>
      <c r="CB42" s="19"/>
      <c r="CO42" s="5"/>
      <c r="CP42" s="28"/>
      <c r="CQ42" s="28"/>
      <c r="CR42" s="28"/>
      <c r="CS42" s="406"/>
      <c r="CT42" s="184"/>
      <c r="CU42" s="184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47">
        <f t="shared" si="1"/>
        <v>0</v>
      </c>
      <c r="DT42" s="7"/>
      <c r="DU42" s="7"/>
      <c r="DV42" s="7"/>
      <c r="DW42" s="7"/>
      <c r="DX42" s="7"/>
      <c r="DY42" s="7"/>
      <c r="DZ42" s="7"/>
      <c r="EA42" s="7"/>
      <c r="EB42" s="275" t="s">
        <v>2398</v>
      </c>
    </row>
    <row r="43" spans="1:132" x14ac:dyDescent="0.25">
      <c r="A43" s="48">
        <v>75</v>
      </c>
      <c r="B43" s="19" t="s">
        <v>62</v>
      </c>
      <c r="C43" s="19" t="s">
        <v>14</v>
      </c>
      <c r="D43" s="19" t="s">
        <v>15</v>
      </c>
      <c r="E43" s="31" t="s">
        <v>1</v>
      </c>
      <c r="F43" s="31" t="s">
        <v>5</v>
      </c>
      <c r="G43" s="42" t="s">
        <v>705</v>
      </c>
      <c r="H43" s="169"/>
      <c r="I43">
        <v>1000</v>
      </c>
      <c r="J43">
        <v>750</v>
      </c>
      <c r="K43">
        <v>750</v>
      </c>
      <c r="L43">
        <v>750</v>
      </c>
      <c r="M43" s="101">
        <v>1000</v>
      </c>
      <c r="N43" s="101"/>
      <c r="O43">
        <v>750</v>
      </c>
      <c r="P43">
        <v>750</v>
      </c>
      <c r="Q43">
        <v>750</v>
      </c>
      <c r="R43">
        <v>750</v>
      </c>
      <c r="S43">
        <v>750</v>
      </c>
      <c r="T43">
        <v>750</v>
      </c>
      <c r="U43">
        <v>750</v>
      </c>
      <c r="V43">
        <v>750</v>
      </c>
      <c r="W43" s="28"/>
      <c r="X43" s="28">
        <v>800</v>
      </c>
      <c r="Y43">
        <v>800</v>
      </c>
      <c r="Z43">
        <v>800</v>
      </c>
      <c r="AA43" s="67">
        <v>800</v>
      </c>
      <c r="AB43" s="67">
        <v>800</v>
      </c>
      <c r="AC43">
        <v>800</v>
      </c>
      <c r="AD43">
        <v>800</v>
      </c>
      <c r="AE43">
        <v>800</v>
      </c>
      <c r="AF43">
        <v>800</v>
      </c>
      <c r="AG43">
        <v>800</v>
      </c>
      <c r="AH43">
        <v>800</v>
      </c>
      <c r="AI43">
        <v>800</v>
      </c>
      <c r="AJ43">
        <v>800</v>
      </c>
      <c r="AK43" s="28"/>
      <c r="AL43" s="28">
        <v>850</v>
      </c>
      <c r="AM43">
        <v>850</v>
      </c>
      <c r="AN43">
        <v>850</v>
      </c>
      <c r="AO43">
        <v>850</v>
      </c>
      <c r="AP43">
        <v>850</v>
      </c>
      <c r="AQ43">
        <v>850</v>
      </c>
      <c r="AR43">
        <v>850</v>
      </c>
      <c r="AS43">
        <v>850</v>
      </c>
      <c r="AT43">
        <v>850</v>
      </c>
      <c r="AU43">
        <v>850</v>
      </c>
      <c r="AV43">
        <v>850</v>
      </c>
      <c r="AW43">
        <v>850</v>
      </c>
      <c r="AX43">
        <v>850</v>
      </c>
      <c r="AY43" s="28"/>
      <c r="AZ43" s="28">
        <v>1000</v>
      </c>
      <c r="BA43">
        <v>1000</v>
      </c>
      <c r="BB43">
        <v>1000</v>
      </c>
      <c r="BC43" s="154">
        <v>1000</v>
      </c>
      <c r="BD43">
        <v>1000</v>
      </c>
      <c r="BE43">
        <v>1000</v>
      </c>
      <c r="BF43">
        <v>1000</v>
      </c>
      <c r="BG43">
        <v>1000</v>
      </c>
      <c r="BH43">
        <v>1000</v>
      </c>
      <c r="BI43">
        <v>1000</v>
      </c>
      <c r="BJ43">
        <v>1000</v>
      </c>
      <c r="BK43">
        <v>1000</v>
      </c>
      <c r="BL43">
        <v>1000</v>
      </c>
      <c r="BM43" s="28"/>
      <c r="BN43" s="28"/>
      <c r="BO43" s="31">
        <v>1000</v>
      </c>
      <c r="BP43" s="31">
        <v>800</v>
      </c>
      <c r="BQ43" s="183">
        <v>1000</v>
      </c>
      <c r="BR43" s="183">
        <v>1000</v>
      </c>
      <c r="BS43" s="183">
        <v>1000</v>
      </c>
      <c r="CA43" s="28"/>
      <c r="CB43" s="28"/>
      <c r="CO43" s="5"/>
      <c r="CP43" s="28"/>
      <c r="CQ43" s="28"/>
      <c r="CR43" s="28"/>
      <c r="CS43" s="406"/>
      <c r="CT43" s="184"/>
      <c r="CU43" s="184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47">
        <f t="shared" si="1"/>
        <v>0</v>
      </c>
      <c r="DT43" s="7"/>
      <c r="DU43" s="7"/>
      <c r="DV43" s="7"/>
      <c r="DW43" s="7"/>
      <c r="DX43" s="7"/>
      <c r="DY43" s="7"/>
      <c r="DZ43" s="7"/>
      <c r="EA43" s="7"/>
      <c r="EB43" s="275" t="s">
        <v>2398</v>
      </c>
    </row>
    <row r="44" spans="1:132" x14ac:dyDescent="0.25">
      <c r="A44" s="48">
        <v>76</v>
      </c>
      <c r="B44" s="19" t="s">
        <v>63</v>
      </c>
      <c r="C44" s="19" t="s">
        <v>16</v>
      </c>
      <c r="D44" s="19" t="s">
        <v>17</v>
      </c>
      <c r="E44" s="31" t="s">
        <v>1</v>
      </c>
      <c r="F44" s="31" t="s">
        <v>5</v>
      </c>
      <c r="G44" s="42" t="s">
        <v>706</v>
      </c>
      <c r="H44" s="169"/>
      <c r="I44">
        <v>1000</v>
      </c>
      <c r="J44">
        <v>750</v>
      </c>
      <c r="K44">
        <v>750</v>
      </c>
      <c r="L44">
        <v>750</v>
      </c>
      <c r="M44" s="101">
        <v>1000</v>
      </c>
      <c r="N44" s="101"/>
      <c r="O44">
        <v>750</v>
      </c>
      <c r="P44">
        <v>750</v>
      </c>
      <c r="Q44">
        <v>750</v>
      </c>
      <c r="R44">
        <v>750</v>
      </c>
      <c r="S44">
        <v>750</v>
      </c>
      <c r="T44">
        <v>750</v>
      </c>
      <c r="U44">
        <v>750</v>
      </c>
      <c r="V44">
        <v>750</v>
      </c>
      <c r="W44" s="28"/>
      <c r="X44" s="28">
        <v>800</v>
      </c>
      <c r="Y44">
        <v>800</v>
      </c>
      <c r="Z44">
        <v>800</v>
      </c>
      <c r="AA44" s="67">
        <v>800</v>
      </c>
      <c r="AB44" s="67">
        <v>800</v>
      </c>
      <c r="AC44">
        <v>800</v>
      </c>
      <c r="AD44">
        <v>800</v>
      </c>
      <c r="AE44">
        <v>800</v>
      </c>
      <c r="AF44">
        <v>800</v>
      </c>
      <c r="AG44">
        <v>800</v>
      </c>
      <c r="AH44">
        <v>800</v>
      </c>
      <c r="AI44">
        <v>800</v>
      </c>
      <c r="AJ44">
        <v>800</v>
      </c>
      <c r="AK44" s="28"/>
      <c r="AL44" s="28"/>
      <c r="AO44">
        <v>850</v>
      </c>
      <c r="AY44" s="28"/>
      <c r="AZ44" s="28"/>
      <c r="BC44" s="154"/>
      <c r="BM44" s="28"/>
      <c r="BN44" s="28"/>
      <c r="BO44" s="31"/>
      <c r="BP44" s="31"/>
      <c r="CA44" s="28"/>
      <c r="CB44" s="28"/>
      <c r="CC44">
        <v>1200</v>
      </c>
      <c r="CD44">
        <v>1200</v>
      </c>
      <c r="CE44">
        <v>1200</v>
      </c>
      <c r="CF44">
        <v>1200</v>
      </c>
      <c r="CG44">
        <v>1200</v>
      </c>
      <c r="CH44">
        <v>1200</v>
      </c>
      <c r="CI44">
        <v>1200</v>
      </c>
      <c r="CJ44">
        <v>1200</v>
      </c>
      <c r="CK44">
        <v>1200</v>
      </c>
      <c r="CL44">
        <v>1200</v>
      </c>
      <c r="CM44" s="318">
        <v>1200</v>
      </c>
      <c r="CN44" s="318">
        <v>1200</v>
      </c>
      <c r="CO44" s="275">
        <f>1200*(COUNTBLANK(BT44:CN44)-2)</f>
        <v>8400</v>
      </c>
      <c r="CP44" s="28"/>
      <c r="CQ44" s="28"/>
      <c r="CR44" s="28"/>
      <c r="CS44" s="406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47">
        <f t="shared" si="1"/>
        <v>0</v>
      </c>
      <c r="DT44" s="7"/>
      <c r="DU44" s="7"/>
      <c r="DV44" s="7"/>
      <c r="DW44" s="7"/>
      <c r="DX44" s="7"/>
      <c r="DY44" s="7"/>
      <c r="DZ44" s="7"/>
      <c r="EA44" s="7"/>
    </row>
    <row r="45" spans="1:132" x14ac:dyDescent="0.25">
      <c r="A45" s="48">
        <v>79</v>
      </c>
      <c r="B45" s="19" t="s">
        <v>66</v>
      </c>
      <c r="C45" s="19" t="s">
        <v>21</v>
      </c>
      <c r="D45" s="19" t="s">
        <v>22</v>
      </c>
      <c r="E45" s="31" t="s">
        <v>1</v>
      </c>
      <c r="F45" s="31" t="s">
        <v>5</v>
      </c>
      <c r="G45" s="42" t="s">
        <v>708</v>
      </c>
      <c r="H45" s="169"/>
      <c r="I45">
        <v>500</v>
      </c>
      <c r="J45">
        <v>750</v>
      </c>
      <c r="K45">
        <v>750</v>
      </c>
      <c r="L45">
        <v>750</v>
      </c>
      <c r="O45">
        <v>750</v>
      </c>
      <c r="P45">
        <v>750</v>
      </c>
      <c r="Q45">
        <v>750</v>
      </c>
      <c r="R45">
        <v>750</v>
      </c>
      <c r="S45">
        <v>750</v>
      </c>
      <c r="T45">
        <v>750</v>
      </c>
      <c r="U45">
        <v>750</v>
      </c>
      <c r="V45">
        <v>750</v>
      </c>
      <c r="W45" s="28"/>
      <c r="X45" s="28">
        <v>800</v>
      </c>
      <c r="Y45">
        <v>750</v>
      </c>
      <c r="Z45">
        <v>750</v>
      </c>
      <c r="AA45" s="119">
        <v>750</v>
      </c>
      <c r="AB45" s="119">
        <v>750</v>
      </c>
      <c r="AC45">
        <v>750</v>
      </c>
      <c r="AD45">
        <v>750</v>
      </c>
      <c r="AE45">
        <v>750</v>
      </c>
      <c r="AF45">
        <v>750</v>
      </c>
      <c r="AG45">
        <v>750</v>
      </c>
      <c r="AH45">
        <v>750</v>
      </c>
      <c r="AI45">
        <v>750</v>
      </c>
      <c r="AJ45">
        <v>750</v>
      </c>
      <c r="AK45" s="28"/>
      <c r="AL45" s="28"/>
      <c r="AM45">
        <v>850</v>
      </c>
      <c r="AN45">
        <v>850</v>
      </c>
      <c r="AO45">
        <v>850</v>
      </c>
      <c r="AP45">
        <v>850</v>
      </c>
      <c r="AY45" s="28"/>
      <c r="AZ45" s="28"/>
      <c r="BC45" s="154"/>
      <c r="BM45" s="28"/>
      <c r="BN45" s="28"/>
      <c r="BO45" s="31"/>
      <c r="BP45" s="31"/>
      <c r="CA45" s="28"/>
      <c r="CB45" s="28"/>
      <c r="CC45">
        <v>1200</v>
      </c>
      <c r="CD45">
        <v>1200</v>
      </c>
      <c r="CE45">
        <v>1200</v>
      </c>
      <c r="CF45">
        <v>1200</v>
      </c>
      <c r="CG45">
        <v>1200</v>
      </c>
      <c r="CH45">
        <v>1200</v>
      </c>
      <c r="CI45">
        <v>1200</v>
      </c>
      <c r="CJ45">
        <v>1200</v>
      </c>
      <c r="CK45">
        <v>1200</v>
      </c>
      <c r="CL45">
        <v>1200</v>
      </c>
      <c r="CM45" s="318">
        <v>1200</v>
      </c>
      <c r="CN45" s="318">
        <v>1200</v>
      </c>
      <c r="CO45" s="275">
        <f>1200*(COUNTBLANK(BT45:CN45)-2)</f>
        <v>8400</v>
      </c>
      <c r="CP45" s="28"/>
      <c r="CQ45" s="28"/>
      <c r="CR45" s="28"/>
      <c r="CS45" s="406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47">
        <f t="shared" si="1"/>
        <v>0</v>
      </c>
      <c r="DT45" s="7"/>
      <c r="DU45" s="7"/>
      <c r="DV45" s="7"/>
      <c r="DW45" s="7"/>
      <c r="DX45" s="7"/>
      <c r="DY45" s="7"/>
      <c r="DZ45" s="7"/>
      <c r="EA45" s="7"/>
    </row>
    <row r="46" spans="1:132" x14ac:dyDescent="0.25">
      <c r="A46" s="37">
        <v>82</v>
      </c>
      <c r="B46" s="31" t="s">
        <v>69</v>
      </c>
      <c r="C46" s="19" t="s">
        <v>27</v>
      </c>
      <c r="D46" s="19" t="s">
        <v>28</v>
      </c>
      <c r="E46" s="31" t="s">
        <v>1</v>
      </c>
      <c r="F46" s="31" t="s">
        <v>5</v>
      </c>
      <c r="G46" s="42" t="s">
        <v>711</v>
      </c>
      <c r="H46" s="169"/>
      <c r="I46">
        <v>1000</v>
      </c>
      <c r="J46">
        <v>750</v>
      </c>
      <c r="K46">
        <v>750</v>
      </c>
      <c r="L46">
        <v>750</v>
      </c>
      <c r="M46">
        <v>750</v>
      </c>
      <c r="O46">
        <v>750</v>
      </c>
      <c r="P46">
        <v>750</v>
      </c>
      <c r="Q46">
        <v>750</v>
      </c>
      <c r="R46">
        <v>750</v>
      </c>
      <c r="S46">
        <v>750</v>
      </c>
      <c r="T46">
        <v>750</v>
      </c>
      <c r="U46">
        <v>750</v>
      </c>
      <c r="V46">
        <v>750</v>
      </c>
      <c r="W46" s="28"/>
      <c r="X46" s="28">
        <v>800</v>
      </c>
      <c r="Y46">
        <v>800</v>
      </c>
      <c r="Z46">
        <v>800</v>
      </c>
      <c r="AA46" s="67">
        <v>800</v>
      </c>
      <c r="AB46" s="67">
        <v>800</v>
      </c>
      <c r="AC46">
        <v>800</v>
      </c>
      <c r="AD46">
        <v>800</v>
      </c>
      <c r="AE46">
        <v>800</v>
      </c>
      <c r="AF46">
        <v>800</v>
      </c>
      <c r="AG46">
        <v>800</v>
      </c>
      <c r="AH46">
        <v>800</v>
      </c>
      <c r="AI46">
        <v>800</v>
      </c>
      <c r="AJ46">
        <v>800</v>
      </c>
      <c r="AK46" s="28"/>
      <c r="AL46" s="28">
        <v>850</v>
      </c>
      <c r="AM46">
        <v>850</v>
      </c>
      <c r="AN46">
        <v>850</v>
      </c>
      <c r="AO46">
        <v>850</v>
      </c>
      <c r="AQ46">
        <v>850</v>
      </c>
      <c r="AR46">
        <v>850</v>
      </c>
      <c r="AS46">
        <v>850</v>
      </c>
      <c r="AT46">
        <v>850</v>
      </c>
      <c r="AU46">
        <v>850</v>
      </c>
      <c r="AV46">
        <v>850</v>
      </c>
      <c r="AW46">
        <v>850</v>
      </c>
      <c r="AX46">
        <v>850</v>
      </c>
      <c r="AY46" s="28"/>
      <c r="AZ46" s="28"/>
      <c r="BA46">
        <v>1000</v>
      </c>
      <c r="BB46">
        <v>1000</v>
      </c>
      <c r="BC46" s="154">
        <v>1000</v>
      </c>
      <c r="BD46">
        <v>1000</v>
      </c>
      <c r="BE46">
        <v>1000</v>
      </c>
      <c r="BF46">
        <v>1000</v>
      </c>
      <c r="BG46">
        <v>1000</v>
      </c>
      <c r="BH46">
        <v>1000</v>
      </c>
      <c r="BI46">
        <v>1000</v>
      </c>
      <c r="BJ46">
        <v>1000</v>
      </c>
      <c r="BK46">
        <v>1000</v>
      </c>
      <c r="BL46">
        <v>1000</v>
      </c>
      <c r="BM46" s="28"/>
      <c r="BN46" s="28"/>
      <c r="BO46" s="31">
        <v>1000</v>
      </c>
      <c r="BP46" s="31">
        <v>0</v>
      </c>
      <c r="BQ46" s="183">
        <v>0</v>
      </c>
      <c r="BR46">
        <v>1000</v>
      </c>
      <c r="BS46">
        <v>1000</v>
      </c>
      <c r="BT46">
        <v>1000</v>
      </c>
      <c r="BU46">
        <v>1000</v>
      </c>
      <c r="BV46">
        <v>1000</v>
      </c>
      <c r="BW46">
        <v>1000</v>
      </c>
      <c r="BX46">
        <v>1000</v>
      </c>
      <c r="BY46">
        <v>1000</v>
      </c>
      <c r="BZ46">
        <v>1000</v>
      </c>
      <c r="CA46" s="28"/>
      <c r="CB46" s="28"/>
      <c r="CC46">
        <v>120</v>
      </c>
      <c r="CO46" s="5" t="s">
        <v>1319</v>
      </c>
      <c r="CP46" s="28"/>
      <c r="CQ46" s="28"/>
      <c r="CR46" s="28"/>
      <c r="CS46" s="406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47">
        <f t="shared" si="1"/>
        <v>0</v>
      </c>
      <c r="DT46" s="7"/>
      <c r="DU46" s="7"/>
      <c r="DV46" s="7"/>
      <c r="DW46" s="7"/>
      <c r="DX46" s="7"/>
      <c r="DY46" s="7"/>
      <c r="DZ46" s="7"/>
      <c r="EA46" s="7"/>
      <c r="EB46" s="275" t="s">
        <v>2398</v>
      </c>
    </row>
    <row r="47" spans="1:132" x14ac:dyDescent="0.25">
      <c r="A47" s="37">
        <v>83</v>
      </c>
      <c r="B47" s="31" t="s">
        <v>70</v>
      </c>
      <c r="C47" s="19" t="s">
        <v>29</v>
      </c>
      <c r="D47" s="19" t="s">
        <v>28</v>
      </c>
      <c r="E47" s="31" t="s">
        <v>1</v>
      </c>
      <c r="F47" s="31" t="s">
        <v>5</v>
      </c>
      <c r="G47" s="42" t="s">
        <v>711</v>
      </c>
      <c r="H47" s="169"/>
      <c r="I47">
        <v>1000</v>
      </c>
      <c r="J47">
        <v>750</v>
      </c>
      <c r="K47">
        <v>750</v>
      </c>
      <c r="L47">
        <v>750</v>
      </c>
      <c r="M47">
        <v>750</v>
      </c>
      <c r="O47">
        <v>750</v>
      </c>
      <c r="P47">
        <v>750</v>
      </c>
      <c r="Q47">
        <v>750</v>
      </c>
      <c r="R47">
        <v>750</v>
      </c>
      <c r="S47">
        <v>750</v>
      </c>
      <c r="T47">
        <v>750</v>
      </c>
      <c r="U47">
        <v>750</v>
      </c>
      <c r="V47">
        <v>750</v>
      </c>
      <c r="W47" s="28"/>
      <c r="X47" s="28">
        <v>800</v>
      </c>
      <c r="Y47">
        <v>800</v>
      </c>
      <c r="Z47">
        <v>800</v>
      </c>
      <c r="AA47" s="67">
        <v>800</v>
      </c>
      <c r="AB47" s="67">
        <v>800</v>
      </c>
      <c r="AC47">
        <v>800</v>
      </c>
      <c r="AD47">
        <v>800</v>
      </c>
      <c r="AE47">
        <v>800</v>
      </c>
      <c r="AF47">
        <v>800</v>
      </c>
      <c r="AG47">
        <v>800</v>
      </c>
      <c r="AH47">
        <v>800</v>
      </c>
      <c r="AI47">
        <v>800</v>
      </c>
      <c r="AJ47">
        <v>800</v>
      </c>
      <c r="AK47" s="28"/>
      <c r="AL47" s="28">
        <v>850</v>
      </c>
      <c r="AM47">
        <v>850</v>
      </c>
      <c r="AN47">
        <v>850</v>
      </c>
      <c r="AO47">
        <v>850</v>
      </c>
      <c r="AQ47">
        <v>850</v>
      </c>
      <c r="AR47">
        <v>850</v>
      </c>
      <c r="AS47">
        <v>850</v>
      </c>
      <c r="AT47">
        <v>850</v>
      </c>
      <c r="AU47">
        <v>850</v>
      </c>
      <c r="AV47">
        <v>850</v>
      </c>
      <c r="AW47">
        <v>850</v>
      </c>
      <c r="AX47">
        <v>850</v>
      </c>
      <c r="AY47" s="28"/>
      <c r="AZ47" s="28"/>
      <c r="BA47">
        <v>1000</v>
      </c>
      <c r="BB47">
        <v>1000</v>
      </c>
      <c r="BC47" s="154">
        <v>1000</v>
      </c>
      <c r="BD47">
        <v>1000</v>
      </c>
      <c r="BE47">
        <v>1000</v>
      </c>
      <c r="BF47">
        <v>1000</v>
      </c>
      <c r="BG47">
        <v>1000</v>
      </c>
      <c r="BH47">
        <v>1000</v>
      </c>
      <c r="BI47">
        <v>1000</v>
      </c>
      <c r="BJ47">
        <v>1000</v>
      </c>
      <c r="BK47">
        <v>1000</v>
      </c>
      <c r="BL47">
        <v>1000</v>
      </c>
      <c r="BM47" s="28"/>
      <c r="BN47" s="28">
        <v>1000</v>
      </c>
      <c r="BO47" s="31">
        <v>1000</v>
      </c>
      <c r="BP47" s="31">
        <v>0</v>
      </c>
      <c r="BQ47" s="183">
        <v>0</v>
      </c>
      <c r="BR47">
        <v>1000</v>
      </c>
      <c r="BS47">
        <v>1000</v>
      </c>
      <c r="BT47">
        <v>1000</v>
      </c>
      <c r="BU47">
        <v>1000</v>
      </c>
      <c r="BV47">
        <v>1000</v>
      </c>
      <c r="BW47">
        <v>1000</v>
      </c>
      <c r="BX47">
        <v>1000</v>
      </c>
      <c r="BY47">
        <v>1000</v>
      </c>
      <c r="BZ47">
        <v>1000</v>
      </c>
      <c r="CA47" s="28"/>
      <c r="CB47" s="28"/>
      <c r="CO47" s="5" t="s">
        <v>1319</v>
      </c>
      <c r="CP47" s="28"/>
      <c r="CQ47" s="28"/>
      <c r="CR47" s="28"/>
      <c r="CS47" s="406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47">
        <f t="shared" si="1"/>
        <v>0</v>
      </c>
      <c r="DT47" s="7"/>
      <c r="DU47" s="7"/>
      <c r="DV47" s="7"/>
      <c r="DW47" s="7"/>
      <c r="DX47" s="7"/>
      <c r="DY47" s="7"/>
      <c r="DZ47" s="7"/>
      <c r="EA47" s="7"/>
      <c r="EB47" s="275" t="s">
        <v>2398</v>
      </c>
    </row>
    <row r="48" spans="1:132" x14ac:dyDescent="0.25">
      <c r="A48" s="48">
        <v>85</v>
      </c>
      <c r="B48" s="19" t="s">
        <v>72</v>
      </c>
      <c r="C48" s="19" t="s">
        <v>32</v>
      </c>
      <c r="D48" s="19" t="s">
        <v>33</v>
      </c>
      <c r="E48" s="31" t="s">
        <v>1</v>
      </c>
      <c r="F48" s="31" t="s">
        <v>5</v>
      </c>
      <c r="G48" s="42" t="s">
        <v>713</v>
      </c>
      <c r="H48" s="169"/>
      <c r="I48">
        <v>1000</v>
      </c>
      <c r="J48">
        <v>700</v>
      </c>
      <c r="K48">
        <v>700</v>
      </c>
      <c r="L48">
        <v>700</v>
      </c>
      <c r="O48">
        <v>700</v>
      </c>
      <c r="P48">
        <v>700</v>
      </c>
      <c r="Q48">
        <v>700</v>
      </c>
      <c r="R48">
        <v>700</v>
      </c>
      <c r="S48">
        <v>700</v>
      </c>
      <c r="T48">
        <v>700</v>
      </c>
      <c r="U48">
        <v>700</v>
      </c>
      <c r="V48">
        <v>700</v>
      </c>
      <c r="W48" s="28"/>
      <c r="X48" s="28">
        <v>800</v>
      </c>
      <c r="Y48">
        <v>750</v>
      </c>
      <c r="Z48">
        <v>750</v>
      </c>
      <c r="AA48">
        <v>750</v>
      </c>
      <c r="AB48">
        <v>750</v>
      </c>
      <c r="AC48">
        <v>750</v>
      </c>
      <c r="AD48">
        <v>750</v>
      </c>
      <c r="AE48">
        <v>750</v>
      </c>
      <c r="AF48">
        <v>750</v>
      </c>
      <c r="AG48">
        <v>750</v>
      </c>
      <c r="AH48">
        <v>750</v>
      </c>
      <c r="AK48" s="28"/>
      <c r="AL48" s="28"/>
      <c r="AN48" s="5"/>
      <c r="AO48" s="5"/>
      <c r="AP48" s="5"/>
      <c r="AQ48" s="5"/>
      <c r="AR48" s="5"/>
      <c r="AS48" s="5"/>
      <c r="AT48" s="5"/>
      <c r="AU48" s="5"/>
      <c r="AY48" s="28"/>
      <c r="AZ48" s="28"/>
      <c r="BC48" s="154"/>
      <c r="BM48" s="28"/>
      <c r="BN48" s="28"/>
      <c r="BO48" s="31"/>
      <c r="BP48" s="31"/>
      <c r="CA48" s="28"/>
      <c r="CB48" s="28"/>
      <c r="CO48" s="5" t="s">
        <v>1319</v>
      </c>
      <c r="CP48" s="28"/>
      <c r="CQ48" s="28"/>
      <c r="CR48" s="28"/>
      <c r="CS48" s="406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>
        <f>1500*5</f>
        <v>7500</v>
      </c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47">
        <f t="shared" si="1"/>
        <v>0</v>
      </c>
      <c r="DT48" s="7"/>
      <c r="DU48" s="7"/>
      <c r="DV48" s="7"/>
      <c r="DW48" s="7"/>
      <c r="DX48" s="7"/>
      <c r="DY48" s="7"/>
      <c r="DZ48" s="7"/>
      <c r="EA48" s="7"/>
      <c r="EB48" s="275" t="s">
        <v>2398</v>
      </c>
    </row>
    <row r="49" spans="1:132" x14ac:dyDescent="0.25">
      <c r="A49" s="48">
        <v>86</v>
      </c>
      <c r="B49" s="19" t="s">
        <v>73</v>
      </c>
      <c r="C49" s="19" t="s">
        <v>34</v>
      </c>
      <c r="D49" s="19" t="s">
        <v>35</v>
      </c>
      <c r="E49" s="31" t="s">
        <v>1</v>
      </c>
      <c r="F49" s="31" t="s">
        <v>5</v>
      </c>
      <c r="G49" s="42" t="s">
        <v>714</v>
      </c>
      <c r="H49" s="169"/>
      <c r="I49">
        <v>1000</v>
      </c>
      <c r="J49">
        <v>750</v>
      </c>
      <c r="K49">
        <v>750</v>
      </c>
      <c r="L49">
        <v>750</v>
      </c>
      <c r="M49" s="632">
        <v>1000</v>
      </c>
      <c r="N49" s="632"/>
      <c r="O49">
        <v>750</v>
      </c>
      <c r="P49">
        <v>750</v>
      </c>
      <c r="Q49">
        <v>750</v>
      </c>
      <c r="R49">
        <v>750</v>
      </c>
      <c r="S49">
        <v>750</v>
      </c>
      <c r="T49">
        <v>750</v>
      </c>
      <c r="U49">
        <v>750</v>
      </c>
      <c r="V49">
        <v>750</v>
      </c>
      <c r="W49" s="28"/>
      <c r="X49" s="28">
        <v>800</v>
      </c>
      <c r="Y49">
        <v>800</v>
      </c>
      <c r="Z49">
        <v>800</v>
      </c>
      <c r="AA49" s="67">
        <v>800</v>
      </c>
      <c r="AB49" s="67">
        <v>800</v>
      </c>
      <c r="AC49">
        <v>800</v>
      </c>
      <c r="AD49">
        <v>800</v>
      </c>
      <c r="AE49">
        <v>800</v>
      </c>
      <c r="AF49">
        <v>800</v>
      </c>
      <c r="AG49">
        <v>800</v>
      </c>
      <c r="AH49">
        <v>800</v>
      </c>
      <c r="AI49">
        <v>800</v>
      </c>
      <c r="AJ49">
        <v>800</v>
      </c>
      <c r="AK49" s="28"/>
      <c r="AL49" s="28">
        <v>850</v>
      </c>
      <c r="AM49">
        <v>850</v>
      </c>
      <c r="AN49">
        <v>850</v>
      </c>
      <c r="AO49">
        <v>850</v>
      </c>
      <c r="AP49">
        <v>850</v>
      </c>
      <c r="AQ49">
        <v>850</v>
      </c>
      <c r="AR49">
        <v>850</v>
      </c>
      <c r="AS49">
        <v>850</v>
      </c>
      <c r="AT49">
        <v>850</v>
      </c>
      <c r="AU49">
        <v>850</v>
      </c>
      <c r="AV49">
        <v>850</v>
      </c>
      <c r="AW49">
        <v>850</v>
      </c>
      <c r="AY49" s="28"/>
      <c r="AZ49" s="28"/>
      <c r="BC49" s="154"/>
      <c r="BM49" s="28"/>
      <c r="BN49" s="28"/>
      <c r="BO49" s="31"/>
      <c r="BP49" s="31"/>
      <c r="CA49" s="28"/>
      <c r="CB49" s="28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 t="s">
        <v>1319</v>
      </c>
      <c r="CP49" s="28"/>
      <c r="CQ49" s="28"/>
      <c r="CR49" s="28"/>
      <c r="CS49" s="406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>
        <f>1500*5</f>
        <v>7500</v>
      </c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47">
        <f t="shared" si="1"/>
        <v>0</v>
      </c>
      <c r="DT49" s="7"/>
      <c r="DU49" s="7"/>
      <c r="DV49" s="7"/>
      <c r="DW49" s="7"/>
      <c r="DX49" s="7"/>
      <c r="DY49" s="7"/>
      <c r="DZ49" s="7"/>
      <c r="EA49" s="7"/>
      <c r="EB49" s="275" t="s">
        <v>2398</v>
      </c>
    </row>
    <row r="50" spans="1:132" x14ac:dyDescent="0.25">
      <c r="A50" s="37">
        <v>87</v>
      </c>
      <c r="B50" s="31" t="s">
        <v>74</v>
      </c>
      <c r="C50" s="19" t="s">
        <v>10</v>
      </c>
      <c r="D50" s="19" t="s">
        <v>36</v>
      </c>
      <c r="E50" s="31" t="s">
        <v>1</v>
      </c>
      <c r="F50" s="31" t="s">
        <v>5</v>
      </c>
      <c r="G50" s="42" t="s">
        <v>715</v>
      </c>
      <c r="H50" s="169"/>
      <c r="I50">
        <v>1000</v>
      </c>
      <c r="J50">
        <v>750</v>
      </c>
      <c r="K50">
        <v>750</v>
      </c>
      <c r="L50">
        <v>750</v>
      </c>
      <c r="M50" s="632">
        <v>1000</v>
      </c>
      <c r="N50" s="632"/>
      <c r="O50">
        <v>750</v>
      </c>
      <c r="P50">
        <v>750</v>
      </c>
      <c r="Q50">
        <v>750</v>
      </c>
      <c r="R50">
        <v>750</v>
      </c>
      <c r="S50">
        <v>750</v>
      </c>
      <c r="T50">
        <v>750</v>
      </c>
      <c r="U50">
        <v>750</v>
      </c>
      <c r="V50">
        <v>750</v>
      </c>
      <c r="W50" s="28"/>
      <c r="X50" s="28">
        <v>800</v>
      </c>
      <c r="Y50">
        <v>800</v>
      </c>
      <c r="Z50">
        <v>800</v>
      </c>
      <c r="AA50" s="67">
        <v>800</v>
      </c>
      <c r="AB50" s="67">
        <v>800</v>
      </c>
      <c r="AC50">
        <v>800</v>
      </c>
      <c r="AD50">
        <v>800</v>
      </c>
      <c r="AE50">
        <v>800</v>
      </c>
      <c r="AF50">
        <v>800</v>
      </c>
      <c r="AG50">
        <v>800</v>
      </c>
      <c r="AH50">
        <v>800</v>
      </c>
      <c r="AI50">
        <v>800</v>
      </c>
      <c r="AJ50">
        <v>800</v>
      </c>
      <c r="AK50" s="19" t="s">
        <v>1260</v>
      </c>
      <c r="AL50" s="28"/>
      <c r="AM50">
        <v>850</v>
      </c>
      <c r="AN50">
        <v>850</v>
      </c>
      <c r="AO50">
        <v>850</v>
      </c>
      <c r="AP50">
        <v>850</v>
      </c>
      <c r="AQ50" s="190" t="s">
        <v>1369</v>
      </c>
      <c r="AR50" s="190"/>
      <c r="AS50" s="190"/>
      <c r="AT50" s="190"/>
      <c r="AY50" s="28"/>
      <c r="AZ50" s="28"/>
      <c r="BC50" s="154"/>
      <c r="BM50" s="28"/>
      <c r="BN50" s="28"/>
      <c r="BO50" s="31"/>
      <c r="BP50" s="31"/>
      <c r="CA50" s="28"/>
      <c r="CB50" s="28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 t="s">
        <v>1319</v>
      </c>
      <c r="CP50" s="28"/>
      <c r="CQ50" s="28"/>
      <c r="CR50" s="28"/>
      <c r="CS50" s="406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47">
        <f t="shared" si="1"/>
        <v>0</v>
      </c>
      <c r="DT50" s="7"/>
      <c r="DU50" s="7"/>
      <c r="DV50" s="7"/>
      <c r="DW50" s="7"/>
      <c r="DX50" s="7"/>
      <c r="DY50" s="7"/>
      <c r="DZ50" s="7"/>
      <c r="EA50" s="7"/>
      <c r="EB50" s="275" t="s">
        <v>2398</v>
      </c>
    </row>
    <row r="51" spans="1:132" x14ac:dyDescent="0.25">
      <c r="A51" s="48">
        <v>92</v>
      </c>
      <c r="B51" s="19" t="s">
        <v>79</v>
      </c>
      <c r="C51" s="19" t="s">
        <v>44</v>
      </c>
      <c r="D51" s="19" t="s">
        <v>2</v>
      </c>
      <c r="E51" s="31" t="s">
        <v>1</v>
      </c>
      <c r="F51" s="31" t="s">
        <v>5</v>
      </c>
      <c r="G51" s="42" t="s">
        <v>719</v>
      </c>
      <c r="H51" s="169"/>
      <c r="J51">
        <v>750</v>
      </c>
      <c r="K51">
        <v>750</v>
      </c>
      <c r="L51">
        <v>750</v>
      </c>
      <c r="M51">
        <v>750</v>
      </c>
      <c r="N51">
        <v>750</v>
      </c>
      <c r="O51">
        <v>750</v>
      </c>
      <c r="P51">
        <v>750</v>
      </c>
      <c r="Q51">
        <v>750</v>
      </c>
      <c r="R51">
        <v>750</v>
      </c>
      <c r="S51">
        <v>750</v>
      </c>
      <c r="T51">
        <v>750</v>
      </c>
      <c r="U51">
        <v>750</v>
      </c>
      <c r="V51">
        <v>750</v>
      </c>
      <c r="W51" s="28"/>
      <c r="X51" s="28">
        <v>800</v>
      </c>
      <c r="Y51">
        <v>800</v>
      </c>
      <c r="Z51">
        <v>800</v>
      </c>
      <c r="AA51" s="63">
        <v>800</v>
      </c>
      <c r="AB51" s="63">
        <v>800</v>
      </c>
      <c r="AC51">
        <v>800</v>
      </c>
      <c r="AD51">
        <v>800</v>
      </c>
      <c r="AE51">
        <v>800</v>
      </c>
      <c r="AF51">
        <v>800</v>
      </c>
      <c r="AG51">
        <v>800</v>
      </c>
      <c r="AH51">
        <v>800</v>
      </c>
      <c r="AI51">
        <v>800</v>
      </c>
      <c r="AJ51">
        <v>800</v>
      </c>
      <c r="AK51" s="28"/>
      <c r="AL51" s="28">
        <v>850</v>
      </c>
      <c r="AM51">
        <v>850</v>
      </c>
      <c r="AN51">
        <v>850</v>
      </c>
      <c r="AQ51">
        <v>850</v>
      </c>
      <c r="AR51">
        <v>850</v>
      </c>
      <c r="AS51">
        <v>850</v>
      </c>
      <c r="AT51">
        <v>850</v>
      </c>
      <c r="AU51">
        <v>850</v>
      </c>
      <c r="AV51">
        <v>850</v>
      </c>
      <c r="AW51">
        <v>850</v>
      </c>
      <c r="AX51">
        <v>850</v>
      </c>
      <c r="AY51" s="28"/>
      <c r="AZ51" s="28"/>
      <c r="BA51">
        <v>1000</v>
      </c>
      <c r="BC51" s="154"/>
      <c r="BD51">
        <v>1000</v>
      </c>
      <c r="BE51">
        <v>1000</v>
      </c>
      <c r="BF51">
        <v>1000</v>
      </c>
      <c r="BG51">
        <v>1000</v>
      </c>
      <c r="BH51">
        <v>1000</v>
      </c>
      <c r="BI51">
        <v>1000</v>
      </c>
      <c r="BJ51">
        <v>1000</v>
      </c>
      <c r="BK51">
        <v>1000</v>
      </c>
      <c r="BL51">
        <v>1000</v>
      </c>
      <c r="BM51" s="28"/>
      <c r="BN51" s="28">
        <v>1000</v>
      </c>
      <c r="BO51" s="31">
        <v>1000</v>
      </c>
      <c r="BP51" s="31">
        <v>1000</v>
      </c>
      <c r="BQ51" s="183">
        <v>1000</v>
      </c>
      <c r="BR51" s="183">
        <v>1000</v>
      </c>
      <c r="BS51" s="183">
        <v>1000</v>
      </c>
      <c r="BT51" s="183">
        <v>1000</v>
      </c>
      <c r="BU51" s="183">
        <v>1000</v>
      </c>
      <c r="BV51" s="183">
        <v>1000</v>
      </c>
      <c r="BW51" s="183">
        <v>1000</v>
      </c>
      <c r="BX51" s="183">
        <v>1000</v>
      </c>
      <c r="BY51" s="183">
        <v>1000</v>
      </c>
      <c r="BZ51" s="5"/>
      <c r="CA51" s="28"/>
      <c r="CB51" s="28"/>
      <c r="CC51" s="183">
        <v>1200</v>
      </c>
      <c r="CD51" s="183">
        <v>1200</v>
      </c>
      <c r="CE51" s="183">
        <v>1200</v>
      </c>
      <c r="CF51" s="183">
        <v>1200</v>
      </c>
      <c r="CG51" s="183">
        <v>1200</v>
      </c>
      <c r="CH51" s="183">
        <v>1200</v>
      </c>
      <c r="CI51" s="183">
        <v>1200</v>
      </c>
      <c r="CJ51" s="183">
        <v>1200</v>
      </c>
      <c r="CK51" s="318"/>
      <c r="CL51" s="318"/>
      <c r="CM51" s="318"/>
      <c r="CN51" s="318"/>
      <c r="CO51" s="275">
        <v>0</v>
      </c>
      <c r="CP51" s="28"/>
      <c r="CQ51" s="28"/>
      <c r="CR51" s="28"/>
      <c r="CS51" s="406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47">
        <f t="shared" si="1"/>
        <v>0</v>
      </c>
      <c r="DT51" s="7"/>
      <c r="DU51" s="7"/>
      <c r="DV51" s="7"/>
      <c r="DW51" s="7"/>
      <c r="DX51" s="7"/>
      <c r="DY51" s="7"/>
      <c r="DZ51" s="7"/>
      <c r="EA51" s="7"/>
    </row>
    <row r="52" spans="1:132" x14ac:dyDescent="0.25">
      <c r="A52" s="48">
        <v>96</v>
      </c>
      <c r="B52" s="19" t="s">
        <v>83</v>
      </c>
      <c r="C52" s="19" t="s">
        <v>49</v>
      </c>
      <c r="D52" s="19" t="s">
        <v>50</v>
      </c>
      <c r="E52" s="19" t="s">
        <v>1</v>
      </c>
      <c r="F52" s="19" t="s">
        <v>5</v>
      </c>
      <c r="G52" s="42" t="s">
        <v>1902</v>
      </c>
      <c r="H52" s="169"/>
      <c r="I52">
        <v>1000</v>
      </c>
      <c r="J52">
        <v>700</v>
      </c>
      <c r="K52">
        <v>700</v>
      </c>
      <c r="L52">
        <v>700</v>
      </c>
      <c r="M52" s="632">
        <v>1000</v>
      </c>
      <c r="N52" s="632"/>
      <c r="O52">
        <v>700</v>
      </c>
      <c r="P52">
        <v>700</v>
      </c>
      <c r="Q52">
        <v>700</v>
      </c>
      <c r="R52">
        <v>700</v>
      </c>
      <c r="S52">
        <v>700</v>
      </c>
      <c r="T52">
        <v>700</v>
      </c>
      <c r="U52">
        <v>700</v>
      </c>
      <c r="V52">
        <v>700</v>
      </c>
      <c r="W52" s="28"/>
      <c r="X52" s="28">
        <v>800</v>
      </c>
      <c r="Y52">
        <v>750</v>
      </c>
      <c r="Z52">
        <v>750</v>
      </c>
      <c r="AA52" s="58">
        <v>750</v>
      </c>
      <c r="AB52" s="58">
        <v>750</v>
      </c>
      <c r="AC52" s="7">
        <v>750</v>
      </c>
      <c r="AD52" s="7">
        <v>750</v>
      </c>
      <c r="AE52" s="7">
        <v>750</v>
      </c>
      <c r="AF52" s="7">
        <v>750</v>
      </c>
      <c r="AG52" s="7">
        <v>750</v>
      </c>
      <c r="AH52" s="7">
        <v>750</v>
      </c>
      <c r="AI52" s="7">
        <v>750</v>
      </c>
      <c r="AJ52" s="7">
        <v>750</v>
      </c>
      <c r="AK52" s="28"/>
      <c r="AL52" s="28">
        <v>850</v>
      </c>
      <c r="AM52" s="7">
        <v>800</v>
      </c>
      <c r="AN52" s="7">
        <v>800</v>
      </c>
      <c r="AO52">
        <v>800</v>
      </c>
      <c r="AP52">
        <v>800</v>
      </c>
      <c r="AQ52">
        <v>800</v>
      </c>
      <c r="AR52">
        <v>800</v>
      </c>
      <c r="AS52">
        <v>800</v>
      </c>
      <c r="AT52">
        <v>800</v>
      </c>
      <c r="AU52">
        <v>800</v>
      </c>
      <c r="AV52">
        <v>800</v>
      </c>
      <c r="AW52">
        <v>800</v>
      </c>
      <c r="AX52">
        <v>800</v>
      </c>
      <c r="AY52" s="28"/>
      <c r="AZ52" s="28"/>
      <c r="BA52">
        <v>950</v>
      </c>
      <c r="BC52" s="154"/>
      <c r="BD52">
        <v>950</v>
      </c>
      <c r="BE52">
        <v>950</v>
      </c>
      <c r="BF52">
        <v>950</v>
      </c>
      <c r="BG52">
        <v>950</v>
      </c>
      <c r="BH52" s="5"/>
      <c r="BI52" s="5"/>
      <c r="BJ52" s="5"/>
      <c r="BK52" s="5"/>
      <c r="BL52" s="5"/>
      <c r="BM52" s="28"/>
      <c r="BN52" s="28"/>
      <c r="BO52" s="19"/>
      <c r="BP52" s="19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28"/>
      <c r="CB52" s="28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28"/>
      <c r="CQ52" s="28" t="s">
        <v>990</v>
      </c>
      <c r="CR52" s="28"/>
      <c r="CS52" s="406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47">
        <f t="shared" si="1"/>
        <v>0</v>
      </c>
      <c r="DT52" s="7"/>
      <c r="DU52" s="7"/>
      <c r="DV52" s="7"/>
      <c r="DW52" s="7"/>
      <c r="DX52" s="7"/>
      <c r="DY52" s="7"/>
      <c r="DZ52" s="7"/>
      <c r="EA52" s="7"/>
      <c r="EB52" s="275" t="s">
        <v>2398</v>
      </c>
    </row>
    <row r="53" spans="1:132" x14ac:dyDescent="0.25">
      <c r="A53" s="37">
        <v>166</v>
      </c>
      <c r="B53" s="31" t="s">
        <v>86</v>
      </c>
      <c r="C53" s="19" t="s">
        <v>953</v>
      </c>
      <c r="D53" s="19" t="s">
        <v>54</v>
      </c>
      <c r="E53" s="31" t="s">
        <v>1</v>
      </c>
      <c r="F53" s="31" t="s">
        <v>5</v>
      </c>
      <c r="G53" s="42" t="s">
        <v>725</v>
      </c>
      <c r="H53" s="169"/>
      <c r="I53">
        <v>1000</v>
      </c>
      <c r="J53">
        <v>750</v>
      </c>
      <c r="K53" s="104"/>
      <c r="L53">
        <v>750</v>
      </c>
      <c r="N53">
        <v>750</v>
      </c>
      <c r="O53">
        <v>750</v>
      </c>
      <c r="P53">
        <v>750</v>
      </c>
      <c r="Q53">
        <v>750</v>
      </c>
      <c r="S53">
        <v>750</v>
      </c>
      <c r="T53">
        <v>750</v>
      </c>
      <c r="U53">
        <v>750</v>
      </c>
      <c r="V53">
        <v>750</v>
      </c>
      <c r="W53" s="28"/>
      <c r="X53" s="28">
        <v>800</v>
      </c>
      <c r="Y53">
        <v>800</v>
      </c>
      <c r="Z53">
        <v>800</v>
      </c>
      <c r="AA53">
        <v>800</v>
      </c>
      <c r="AB53">
        <v>800</v>
      </c>
      <c r="AC53">
        <v>800</v>
      </c>
      <c r="AD53">
        <v>800</v>
      </c>
      <c r="AE53">
        <v>800</v>
      </c>
      <c r="AF53">
        <v>800</v>
      </c>
      <c r="AG53">
        <v>800</v>
      </c>
      <c r="AH53">
        <v>800</v>
      </c>
      <c r="AI53">
        <v>800</v>
      </c>
      <c r="AJ53">
        <v>800</v>
      </c>
      <c r="AK53" s="28"/>
      <c r="AL53" s="28">
        <v>850</v>
      </c>
      <c r="AM53">
        <v>850</v>
      </c>
      <c r="AN53" s="7">
        <v>850</v>
      </c>
      <c r="AO53">
        <v>850</v>
      </c>
      <c r="AP53">
        <v>850</v>
      </c>
      <c r="AQ53">
        <v>850</v>
      </c>
      <c r="AR53">
        <v>850</v>
      </c>
      <c r="AS53">
        <v>850</v>
      </c>
      <c r="AT53">
        <v>850</v>
      </c>
      <c r="AU53">
        <v>850</v>
      </c>
      <c r="AV53">
        <v>850</v>
      </c>
      <c r="AW53">
        <v>850</v>
      </c>
      <c r="AX53">
        <v>850</v>
      </c>
      <c r="AY53" s="28"/>
      <c r="AZ53" s="28">
        <v>1000</v>
      </c>
      <c r="BA53">
        <v>1000</v>
      </c>
      <c r="BB53">
        <v>1000</v>
      </c>
      <c r="BC53" s="154">
        <v>1000</v>
      </c>
      <c r="BD53">
        <v>1000</v>
      </c>
      <c r="BE53">
        <v>1000</v>
      </c>
      <c r="BF53">
        <v>1000</v>
      </c>
      <c r="BG53">
        <v>1000</v>
      </c>
      <c r="BH53">
        <v>1000</v>
      </c>
      <c r="BI53">
        <v>1000</v>
      </c>
      <c r="BJ53">
        <v>1000</v>
      </c>
      <c r="BK53">
        <v>1000</v>
      </c>
      <c r="BL53">
        <v>1000</v>
      </c>
      <c r="BM53" s="28"/>
      <c r="BN53" s="28"/>
      <c r="BO53" s="31">
        <v>800</v>
      </c>
      <c r="BP53" s="31">
        <v>800</v>
      </c>
      <c r="BQ53" s="183">
        <v>1000</v>
      </c>
      <c r="BR53" s="183">
        <v>1000</v>
      </c>
      <c r="BS53" s="183">
        <v>1000</v>
      </c>
      <c r="BT53" s="183">
        <v>1000</v>
      </c>
      <c r="BU53" s="183">
        <v>1000</v>
      </c>
      <c r="BV53" s="183">
        <v>1000</v>
      </c>
      <c r="BW53" s="183">
        <v>1000</v>
      </c>
      <c r="BX53" s="183">
        <v>1000</v>
      </c>
      <c r="BY53" s="183">
        <v>1000</v>
      </c>
      <c r="BZ53" s="183">
        <v>1000</v>
      </c>
      <c r="CA53" s="28"/>
      <c r="CB53" s="28">
        <v>1200</v>
      </c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28"/>
      <c r="CQ53" s="28"/>
      <c r="CR53" s="28"/>
      <c r="CS53" s="406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47">
        <f t="shared" si="1"/>
        <v>0</v>
      </c>
      <c r="DT53" s="7"/>
      <c r="DU53" s="7"/>
      <c r="DV53" s="7"/>
      <c r="DW53" s="7"/>
      <c r="DX53" s="7"/>
      <c r="DY53" s="7"/>
      <c r="DZ53" s="7"/>
      <c r="EA53" s="7"/>
      <c r="EB53" s="275" t="s">
        <v>2398</v>
      </c>
    </row>
    <row r="54" spans="1:132" x14ac:dyDescent="0.25">
      <c r="A54" s="48">
        <v>169</v>
      </c>
      <c r="B54" s="19" t="s">
        <v>87</v>
      </c>
      <c r="C54" s="19" t="s">
        <v>55</v>
      </c>
      <c r="D54" s="19" t="s">
        <v>56</v>
      </c>
      <c r="E54" s="31" t="s">
        <v>1</v>
      </c>
      <c r="F54" s="31" t="s">
        <v>5</v>
      </c>
      <c r="G54" s="42" t="s">
        <v>726</v>
      </c>
      <c r="H54" s="169"/>
      <c r="I54">
        <v>1000</v>
      </c>
      <c r="J54">
        <v>750</v>
      </c>
      <c r="K54" s="104"/>
      <c r="L54">
        <v>750</v>
      </c>
      <c r="O54">
        <v>750</v>
      </c>
      <c r="P54">
        <v>750</v>
      </c>
      <c r="Q54">
        <v>750</v>
      </c>
      <c r="R54">
        <v>750</v>
      </c>
      <c r="S54">
        <v>750</v>
      </c>
      <c r="T54">
        <v>750</v>
      </c>
      <c r="U54">
        <v>750</v>
      </c>
      <c r="V54">
        <v>750</v>
      </c>
      <c r="W54" s="28"/>
      <c r="X54" s="28">
        <v>800</v>
      </c>
      <c r="Y54">
        <v>800</v>
      </c>
      <c r="Z54">
        <v>800</v>
      </c>
      <c r="AA54">
        <v>800</v>
      </c>
      <c r="AB54">
        <v>800</v>
      </c>
      <c r="AC54">
        <v>800</v>
      </c>
      <c r="AD54">
        <v>800</v>
      </c>
      <c r="AE54">
        <v>800</v>
      </c>
      <c r="AF54">
        <v>800</v>
      </c>
      <c r="AG54">
        <v>800</v>
      </c>
      <c r="AH54">
        <v>800</v>
      </c>
      <c r="AI54">
        <v>800</v>
      </c>
      <c r="AJ54">
        <v>800</v>
      </c>
      <c r="AK54" s="28"/>
      <c r="AL54" s="28">
        <v>850</v>
      </c>
      <c r="AM54">
        <v>850</v>
      </c>
      <c r="AN54" s="7">
        <v>850</v>
      </c>
      <c r="AO54" s="7">
        <v>850</v>
      </c>
      <c r="AP54" s="7">
        <v>850</v>
      </c>
      <c r="AQ54" s="7">
        <v>850</v>
      </c>
      <c r="AR54" s="7">
        <v>850</v>
      </c>
      <c r="AS54" s="7">
        <v>850</v>
      </c>
      <c r="AT54" s="7">
        <v>850</v>
      </c>
      <c r="AU54" s="7">
        <v>850</v>
      </c>
      <c r="AV54" s="7">
        <v>850</v>
      </c>
      <c r="AW54" s="7">
        <v>850</v>
      </c>
      <c r="AX54" s="7">
        <v>850</v>
      </c>
      <c r="AY54" s="28"/>
      <c r="AZ54" s="28">
        <v>1000</v>
      </c>
      <c r="BA54" s="7">
        <v>1000</v>
      </c>
      <c r="BB54" s="7">
        <v>1000</v>
      </c>
      <c r="BC54" s="154">
        <v>1000</v>
      </c>
      <c r="BD54">
        <v>1000</v>
      </c>
      <c r="BE54">
        <v>1000</v>
      </c>
      <c r="BF54">
        <v>1000</v>
      </c>
      <c r="BG54">
        <v>1000</v>
      </c>
      <c r="BH54">
        <v>1000</v>
      </c>
      <c r="BI54" s="5"/>
      <c r="BJ54" s="5"/>
      <c r="BK54" s="5"/>
      <c r="BL54" s="5"/>
      <c r="BM54" s="28"/>
      <c r="BN54" s="28"/>
      <c r="BO54" s="19"/>
      <c r="BP54" s="19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28"/>
      <c r="CB54" s="28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28"/>
      <c r="CQ54" s="28"/>
      <c r="CR54" s="28"/>
      <c r="CS54" s="406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47">
        <f t="shared" si="1"/>
        <v>0</v>
      </c>
      <c r="DT54" s="7"/>
      <c r="DU54" s="7"/>
      <c r="DV54" s="7"/>
      <c r="DW54" s="7"/>
      <c r="DX54" s="7"/>
      <c r="DY54" s="7"/>
      <c r="DZ54" s="7"/>
      <c r="EA54" s="7"/>
      <c r="EB54" s="275" t="s">
        <v>2398</v>
      </c>
    </row>
    <row r="55" spans="1:132" x14ac:dyDescent="0.25">
      <c r="A55" s="37">
        <f>+A54+1</f>
        <v>170</v>
      </c>
      <c r="B55" s="19" t="str">
        <f>+IF(C55=0,"",CONCATENATE("T-",E55,"/",TEXT(A55,"0000")))</f>
        <v>T-Nursery/0170</v>
      </c>
      <c r="C55" s="19" t="s">
        <v>417</v>
      </c>
      <c r="D55" s="19" t="s">
        <v>418</v>
      </c>
      <c r="E55" s="31" t="s">
        <v>1</v>
      </c>
      <c r="F55" s="31" t="s">
        <v>5</v>
      </c>
      <c r="G55" s="42" t="s">
        <v>727</v>
      </c>
      <c r="H55" s="169"/>
      <c r="I55">
        <v>1000</v>
      </c>
      <c r="J55">
        <v>750</v>
      </c>
      <c r="K55" s="104"/>
      <c r="L55" s="104"/>
      <c r="M55" s="104"/>
      <c r="N55" s="104"/>
      <c r="O55">
        <v>750</v>
      </c>
      <c r="P55">
        <v>750</v>
      </c>
      <c r="Q55">
        <v>750</v>
      </c>
      <c r="R55">
        <v>750</v>
      </c>
      <c r="S55">
        <v>750</v>
      </c>
      <c r="T55">
        <v>750</v>
      </c>
      <c r="U55">
        <v>750</v>
      </c>
      <c r="V55">
        <v>750</v>
      </c>
      <c r="W55" s="28"/>
      <c r="X55" s="28">
        <v>800</v>
      </c>
      <c r="Y55">
        <v>800</v>
      </c>
      <c r="Z55">
        <v>800</v>
      </c>
      <c r="AA55" s="67">
        <v>800</v>
      </c>
      <c r="AB55" s="67">
        <v>800</v>
      </c>
      <c r="AC55">
        <v>800</v>
      </c>
      <c r="AD55">
        <v>800</v>
      </c>
      <c r="AE55">
        <v>800</v>
      </c>
      <c r="AF55">
        <v>800</v>
      </c>
      <c r="AG55">
        <v>800</v>
      </c>
      <c r="AH55">
        <v>800</v>
      </c>
      <c r="AI55">
        <v>800</v>
      </c>
      <c r="AJ55">
        <v>800</v>
      </c>
      <c r="AK55" s="28"/>
      <c r="AL55" s="28"/>
      <c r="AM55">
        <v>850</v>
      </c>
      <c r="AN55">
        <v>850</v>
      </c>
      <c r="AO55">
        <v>850</v>
      </c>
      <c r="AP55">
        <v>850</v>
      </c>
      <c r="AQ55" s="7">
        <v>850</v>
      </c>
      <c r="AR55" s="7">
        <v>850</v>
      </c>
      <c r="AS55" s="7">
        <v>850</v>
      </c>
      <c r="AT55" s="7">
        <v>850</v>
      </c>
      <c r="AU55" s="7">
        <v>850</v>
      </c>
      <c r="AV55" s="7">
        <v>850</v>
      </c>
      <c r="AW55" s="7">
        <v>850</v>
      </c>
      <c r="AX55" s="7">
        <v>850</v>
      </c>
      <c r="AY55" s="28"/>
      <c r="AZ55" s="28">
        <v>1000</v>
      </c>
      <c r="BA55" s="7">
        <v>1000</v>
      </c>
      <c r="BB55" s="7">
        <v>1000</v>
      </c>
      <c r="BC55" s="154">
        <v>1000</v>
      </c>
      <c r="BD55">
        <v>1000</v>
      </c>
      <c r="BE55">
        <v>1000</v>
      </c>
      <c r="BF55">
        <v>1000</v>
      </c>
      <c r="BG55">
        <v>1000</v>
      </c>
      <c r="BH55">
        <v>1000</v>
      </c>
      <c r="BI55">
        <v>1000</v>
      </c>
      <c r="BJ55">
        <v>1000</v>
      </c>
      <c r="BK55">
        <v>1000</v>
      </c>
      <c r="BL55">
        <v>1000</v>
      </c>
      <c r="BM55" s="28"/>
      <c r="BN55" s="28">
        <v>1000</v>
      </c>
      <c r="BO55" s="31">
        <v>1000</v>
      </c>
      <c r="BP55" s="31">
        <v>1000</v>
      </c>
      <c r="BQ55" s="183">
        <v>0</v>
      </c>
      <c r="BR55" s="183">
        <v>1000</v>
      </c>
      <c r="BS55" s="183">
        <v>1000</v>
      </c>
      <c r="BT55" s="183">
        <v>1000</v>
      </c>
      <c r="BU55" s="183">
        <v>1000</v>
      </c>
      <c r="BV55" s="183">
        <v>1000</v>
      </c>
      <c r="BW55" s="183">
        <v>1000</v>
      </c>
      <c r="BX55" s="183">
        <v>1000</v>
      </c>
      <c r="BY55" s="183">
        <v>1000</v>
      </c>
      <c r="BZ55" s="318"/>
      <c r="CA55" s="28"/>
      <c r="CB55" s="28"/>
      <c r="CP55" s="28"/>
      <c r="CQ55" s="28"/>
      <c r="CR55" s="28"/>
      <c r="CS55" s="406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47">
        <f t="shared" si="1"/>
        <v>0</v>
      </c>
      <c r="DT55" s="7"/>
      <c r="DU55" s="7"/>
      <c r="DV55" s="7"/>
      <c r="DW55" s="7"/>
      <c r="DX55" s="7"/>
      <c r="DY55" s="7"/>
      <c r="DZ55" s="7"/>
      <c r="EA55" s="7"/>
    </row>
    <row r="56" spans="1:132" x14ac:dyDescent="0.25">
      <c r="A56" s="48">
        <v>172</v>
      </c>
      <c r="B56" s="19" t="s">
        <v>427</v>
      </c>
      <c r="C56" s="19" t="s">
        <v>425</v>
      </c>
      <c r="D56" s="19" t="s">
        <v>426</v>
      </c>
      <c r="E56" s="31" t="s">
        <v>1</v>
      </c>
      <c r="F56" s="31" t="s">
        <v>5</v>
      </c>
      <c r="G56" s="42" t="s">
        <v>728</v>
      </c>
      <c r="H56" s="169"/>
      <c r="I56">
        <v>1000</v>
      </c>
      <c r="J56">
        <v>750</v>
      </c>
      <c r="K56" s="22"/>
      <c r="L56" s="22"/>
      <c r="M56" s="22"/>
      <c r="N56" s="22"/>
      <c r="O56" s="22"/>
      <c r="P56" s="22"/>
      <c r="Q56" s="22"/>
      <c r="R56">
        <v>750</v>
      </c>
      <c r="S56">
        <v>750</v>
      </c>
      <c r="T56">
        <v>750</v>
      </c>
      <c r="U56">
        <v>750</v>
      </c>
      <c r="V56">
        <v>750</v>
      </c>
      <c r="W56" s="28"/>
      <c r="X56" s="28">
        <v>800</v>
      </c>
      <c r="Y56">
        <v>800</v>
      </c>
      <c r="Z56">
        <v>800</v>
      </c>
      <c r="AA56" s="67">
        <v>800</v>
      </c>
      <c r="AC56">
        <v>800</v>
      </c>
      <c r="AD56">
        <v>800</v>
      </c>
      <c r="AE56">
        <v>800</v>
      </c>
      <c r="AF56">
        <v>800</v>
      </c>
      <c r="AG56">
        <v>800</v>
      </c>
      <c r="AH56">
        <v>800</v>
      </c>
      <c r="AI56">
        <v>800</v>
      </c>
      <c r="AJ56">
        <v>800</v>
      </c>
      <c r="AK56" s="28"/>
      <c r="AL56" s="28">
        <v>850</v>
      </c>
      <c r="AM56">
        <v>800</v>
      </c>
      <c r="AN56">
        <v>850</v>
      </c>
      <c r="AP56">
        <v>850</v>
      </c>
      <c r="AQ56">
        <v>850</v>
      </c>
      <c r="AR56">
        <v>850</v>
      </c>
      <c r="AS56" s="7">
        <v>850</v>
      </c>
      <c r="AT56" s="7">
        <v>850</v>
      </c>
      <c r="AU56" s="7">
        <v>850</v>
      </c>
      <c r="AV56" s="7">
        <v>850</v>
      </c>
      <c r="AW56" s="7">
        <v>850</v>
      </c>
      <c r="AX56" s="7">
        <v>850</v>
      </c>
      <c r="AY56" s="28"/>
      <c r="AZ56" s="28">
        <v>1000</v>
      </c>
      <c r="BA56" s="7">
        <v>1000</v>
      </c>
      <c r="BB56" s="7">
        <v>1000</v>
      </c>
      <c r="BC56" s="154">
        <v>1000</v>
      </c>
      <c r="BD56">
        <v>1000</v>
      </c>
      <c r="BE56">
        <v>1000</v>
      </c>
      <c r="BF56">
        <v>1000</v>
      </c>
      <c r="BG56">
        <v>1000</v>
      </c>
      <c r="BH56">
        <v>1000</v>
      </c>
      <c r="BI56">
        <v>1000</v>
      </c>
      <c r="BJ56">
        <v>1000</v>
      </c>
      <c r="BK56">
        <v>1000</v>
      </c>
      <c r="BL56">
        <v>1000</v>
      </c>
      <c r="BM56" s="28"/>
      <c r="BN56" s="28"/>
      <c r="BO56" s="31">
        <v>1000</v>
      </c>
      <c r="BP56" s="31">
        <v>800</v>
      </c>
      <c r="BQ56" s="183">
        <v>1000</v>
      </c>
      <c r="BR56" s="183">
        <v>1000</v>
      </c>
      <c r="BS56" s="183">
        <v>1000</v>
      </c>
      <c r="BT56" s="183">
        <v>1000</v>
      </c>
      <c r="BU56" s="183">
        <v>1000</v>
      </c>
      <c r="BV56" s="183">
        <v>1000</v>
      </c>
      <c r="BW56" s="183">
        <v>1000</v>
      </c>
      <c r="BX56" s="183">
        <v>1000</v>
      </c>
      <c r="CA56" s="28"/>
      <c r="CB56" s="28"/>
      <c r="CO56" s="5"/>
      <c r="CP56" s="28"/>
      <c r="CQ56" s="28"/>
      <c r="CR56" s="28"/>
      <c r="CS56" s="406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47">
        <f t="shared" si="1"/>
        <v>0</v>
      </c>
      <c r="DT56" s="7"/>
      <c r="DU56" s="7"/>
      <c r="DV56" s="7"/>
      <c r="DW56" s="7"/>
      <c r="DX56" s="7"/>
      <c r="DY56" s="7"/>
      <c r="DZ56" s="7"/>
      <c r="EA56" s="7"/>
      <c r="EB56" s="275" t="s">
        <v>2398</v>
      </c>
    </row>
    <row r="57" spans="1:132" x14ac:dyDescent="0.25">
      <c r="A57" s="48">
        <v>217</v>
      </c>
      <c r="B57" s="19" t="s">
        <v>532</v>
      </c>
      <c r="C57" s="19" t="s">
        <v>533</v>
      </c>
      <c r="D57" s="19" t="s">
        <v>534</v>
      </c>
      <c r="E57" s="31" t="s">
        <v>125</v>
      </c>
      <c r="F57" s="31" t="s">
        <v>459</v>
      </c>
      <c r="G57" s="42" t="s">
        <v>733</v>
      </c>
      <c r="H57" s="169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28">
        <v>1000</v>
      </c>
      <c r="X57" s="28">
        <v>800</v>
      </c>
      <c r="Y57">
        <v>800</v>
      </c>
      <c r="Z57">
        <v>800</v>
      </c>
      <c r="AA57">
        <v>800</v>
      </c>
      <c r="AB57">
        <v>800</v>
      </c>
      <c r="AC57">
        <v>800</v>
      </c>
      <c r="AD57">
        <v>800</v>
      </c>
      <c r="AE57">
        <v>800</v>
      </c>
      <c r="AF57">
        <v>800</v>
      </c>
      <c r="AG57">
        <v>800</v>
      </c>
      <c r="AH57">
        <v>800</v>
      </c>
      <c r="AI57">
        <v>800</v>
      </c>
      <c r="AJ57">
        <v>800</v>
      </c>
      <c r="AK57" s="28"/>
      <c r="AL57" s="28">
        <v>850</v>
      </c>
      <c r="AM57">
        <v>850</v>
      </c>
      <c r="AN57">
        <v>850</v>
      </c>
      <c r="AQ57">
        <v>850</v>
      </c>
      <c r="AR57">
        <v>850</v>
      </c>
      <c r="AS57">
        <v>850</v>
      </c>
      <c r="AT57">
        <v>850</v>
      </c>
      <c r="AU57">
        <v>850</v>
      </c>
      <c r="AV57">
        <v>850</v>
      </c>
      <c r="AW57">
        <v>850</v>
      </c>
      <c r="AX57">
        <v>850</v>
      </c>
      <c r="AY57" s="28"/>
      <c r="AZ57" s="28">
        <v>1000</v>
      </c>
      <c r="BA57">
        <v>1000</v>
      </c>
      <c r="BB57">
        <v>1000</v>
      </c>
      <c r="BC57" s="154">
        <v>1000</v>
      </c>
      <c r="BD57">
        <v>1000</v>
      </c>
      <c r="BE57">
        <v>1000</v>
      </c>
      <c r="BF57">
        <v>1000</v>
      </c>
      <c r="BG57">
        <v>1000</v>
      </c>
      <c r="BH57">
        <v>1000</v>
      </c>
      <c r="BI57">
        <v>1000</v>
      </c>
      <c r="BJ57">
        <v>1000</v>
      </c>
      <c r="BK57">
        <v>1000</v>
      </c>
      <c r="BL57">
        <v>1000</v>
      </c>
      <c r="BM57" s="28"/>
      <c r="BN57" s="28"/>
      <c r="BO57" s="31">
        <v>800</v>
      </c>
      <c r="BP57" s="31">
        <v>1000</v>
      </c>
      <c r="BR57" s="7">
        <v>1000</v>
      </c>
      <c r="BS57" s="7">
        <v>1000</v>
      </c>
      <c r="BT57" s="7">
        <v>1000</v>
      </c>
      <c r="BU57" s="7">
        <v>1000</v>
      </c>
      <c r="BV57" s="7">
        <v>1000</v>
      </c>
      <c r="BW57" s="7">
        <v>1000</v>
      </c>
      <c r="BX57" s="7">
        <v>1000</v>
      </c>
      <c r="CA57" s="28"/>
      <c r="CB57" s="28"/>
      <c r="CO57" s="5"/>
      <c r="CP57" s="28"/>
      <c r="CQ57" s="28"/>
      <c r="CR57" s="28"/>
      <c r="CS57" s="406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47">
        <f t="shared" si="1"/>
        <v>0</v>
      </c>
      <c r="DT57" s="7"/>
      <c r="DU57" s="7"/>
      <c r="DV57" s="7"/>
      <c r="DW57" s="7"/>
      <c r="DX57" s="7"/>
      <c r="DY57" s="7"/>
      <c r="DZ57" s="7"/>
      <c r="EA57" s="7"/>
      <c r="EB57" s="275" t="s">
        <v>2398</v>
      </c>
    </row>
    <row r="58" spans="1:132" x14ac:dyDescent="0.25">
      <c r="A58" s="48">
        <v>269</v>
      </c>
      <c r="B58" s="19" t="s">
        <v>924</v>
      </c>
      <c r="C58" s="19" t="s">
        <v>921</v>
      </c>
      <c r="D58" s="19" t="s">
        <v>922</v>
      </c>
      <c r="E58" s="47" t="s">
        <v>125</v>
      </c>
      <c r="F58" s="31" t="s">
        <v>459</v>
      </c>
      <c r="G58" s="42" t="s">
        <v>923</v>
      </c>
      <c r="H58" s="169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28">
        <v>1000</v>
      </c>
      <c r="X58" s="28">
        <v>800</v>
      </c>
      <c r="Y58" s="21">
        <v>0</v>
      </c>
      <c r="Z58" s="21">
        <v>0</v>
      </c>
      <c r="AA58" s="21">
        <v>0</v>
      </c>
      <c r="AB58" s="21">
        <v>0</v>
      </c>
      <c r="AC58">
        <v>800</v>
      </c>
      <c r="AD58">
        <v>800</v>
      </c>
      <c r="AE58">
        <v>800</v>
      </c>
      <c r="AF58">
        <v>800</v>
      </c>
      <c r="AG58">
        <v>800</v>
      </c>
      <c r="AH58">
        <v>800</v>
      </c>
      <c r="AI58">
        <v>800</v>
      </c>
      <c r="AJ58">
        <v>800</v>
      </c>
      <c r="AK58" s="28"/>
      <c r="AL58" s="28"/>
      <c r="AM58">
        <v>850</v>
      </c>
      <c r="AN58">
        <v>850</v>
      </c>
      <c r="AQ58">
        <v>850</v>
      </c>
      <c r="AR58">
        <v>850</v>
      </c>
      <c r="AS58">
        <v>850</v>
      </c>
      <c r="AT58">
        <v>850</v>
      </c>
      <c r="AU58">
        <v>850</v>
      </c>
      <c r="AV58">
        <v>850</v>
      </c>
      <c r="AW58">
        <v>850</v>
      </c>
      <c r="AX58">
        <v>850</v>
      </c>
      <c r="AY58" s="28"/>
      <c r="AZ58" s="28"/>
      <c r="BA58">
        <v>850</v>
      </c>
      <c r="BB58">
        <v>850</v>
      </c>
      <c r="BC58" s="154"/>
      <c r="BD58">
        <v>850</v>
      </c>
      <c r="BE58">
        <v>850</v>
      </c>
      <c r="BF58">
        <v>850</v>
      </c>
      <c r="BG58">
        <v>850</v>
      </c>
      <c r="BH58">
        <v>850</v>
      </c>
      <c r="BI58">
        <v>850</v>
      </c>
      <c r="BJ58">
        <v>850</v>
      </c>
      <c r="BK58">
        <v>850</v>
      </c>
      <c r="BL58">
        <v>850</v>
      </c>
      <c r="BM58" s="28"/>
      <c r="BN58" s="28"/>
      <c r="BO58" s="31">
        <v>850</v>
      </c>
      <c r="BP58" s="31">
        <v>850</v>
      </c>
      <c r="BQ58" s="183">
        <v>850</v>
      </c>
      <c r="BR58" s="183">
        <v>850</v>
      </c>
      <c r="BS58" s="183">
        <v>850</v>
      </c>
      <c r="BT58" s="183">
        <v>850</v>
      </c>
      <c r="BU58" s="183">
        <v>850</v>
      </c>
      <c r="BV58" s="183">
        <v>850</v>
      </c>
      <c r="CA58" s="28"/>
      <c r="CB58" s="28"/>
      <c r="CO58" s="5"/>
      <c r="CP58" s="28"/>
      <c r="CQ58" s="28"/>
      <c r="CR58" s="28"/>
      <c r="CS58" s="406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47">
        <f t="shared" si="1"/>
        <v>0</v>
      </c>
      <c r="DT58" s="7"/>
      <c r="DU58" s="7"/>
      <c r="DV58" s="7"/>
      <c r="DW58" s="7"/>
      <c r="DX58" s="7"/>
      <c r="DY58" s="7"/>
      <c r="DZ58" s="7"/>
      <c r="EA58" s="7"/>
      <c r="EB58" s="275" t="s">
        <v>2398</v>
      </c>
    </row>
    <row r="59" spans="1:132" x14ac:dyDescent="0.25">
      <c r="A59" s="216">
        <v>281</v>
      </c>
      <c r="B59" s="201" t="s">
        <v>1095</v>
      </c>
      <c r="C59" s="201" t="s">
        <v>1094</v>
      </c>
      <c r="D59" s="201" t="s">
        <v>1036</v>
      </c>
      <c r="E59" s="137" t="s">
        <v>110</v>
      </c>
      <c r="F59" s="137" t="s">
        <v>991</v>
      </c>
      <c r="G59" s="41" t="s">
        <v>1096</v>
      </c>
      <c r="H59" s="41"/>
      <c r="W59" s="28"/>
      <c r="X59" s="28"/>
      <c r="AK59" s="28">
        <v>2000</v>
      </c>
      <c r="AL59" s="28">
        <v>850</v>
      </c>
      <c r="AM59">
        <v>850</v>
      </c>
      <c r="AN59">
        <v>850</v>
      </c>
      <c r="AO59">
        <v>850</v>
      </c>
      <c r="AP59">
        <v>850</v>
      </c>
      <c r="AQ59">
        <v>850</v>
      </c>
      <c r="AR59">
        <v>850</v>
      </c>
      <c r="AS59">
        <v>850</v>
      </c>
      <c r="AT59">
        <v>850</v>
      </c>
      <c r="AU59">
        <v>850</v>
      </c>
      <c r="AV59">
        <v>850</v>
      </c>
      <c r="AW59">
        <v>850</v>
      </c>
      <c r="AX59">
        <v>850</v>
      </c>
      <c r="AY59" s="28"/>
      <c r="AZ59" s="28">
        <f>500+500</f>
        <v>1000</v>
      </c>
      <c r="BA59">
        <v>1000</v>
      </c>
      <c r="BB59">
        <v>1000</v>
      </c>
      <c r="BC59" s="154">
        <v>1000</v>
      </c>
      <c r="BD59">
        <v>1000</v>
      </c>
      <c r="BE59">
        <v>1000</v>
      </c>
      <c r="BF59">
        <v>1000</v>
      </c>
      <c r="BG59">
        <v>1000</v>
      </c>
      <c r="BH59">
        <v>1000</v>
      </c>
      <c r="BI59">
        <v>1000</v>
      </c>
      <c r="BJ59">
        <v>1000</v>
      </c>
      <c r="BK59">
        <v>1000</v>
      </c>
      <c r="BL59">
        <v>1000</v>
      </c>
      <c r="BM59" s="28"/>
      <c r="BN59" s="28"/>
      <c r="BO59" s="31">
        <v>800</v>
      </c>
      <c r="BP59" s="31">
        <v>1000</v>
      </c>
      <c r="BQ59" s="183">
        <v>1000</v>
      </c>
      <c r="BR59" s="183">
        <v>1000</v>
      </c>
      <c r="BS59" s="183">
        <v>1000</v>
      </c>
      <c r="BT59" s="183">
        <v>1000</v>
      </c>
      <c r="BU59" s="183">
        <v>1000</v>
      </c>
      <c r="BV59" s="183">
        <v>1000</v>
      </c>
      <c r="BW59" s="183">
        <v>1000</v>
      </c>
      <c r="BX59" s="183">
        <v>1000</v>
      </c>
      <c r="CA59" s="28"/>
      <c r="CB59" s="28"/>
      <c r="CO59" s="5"/>
      <c r="CP59" s="28"/>
      <c r="CQ59" s="28"/>
      <c r="CR59" s="28"/>
      <c r="CS59" s="406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47">
        <f t="shared" si="1"/>
        <v>0</v>
      </c>
      <c r="DT59" s="7"/>
      <c r="DU59" s="7"/>
      <c r="DV59" s="7"/>
      <c r="DW59" s="7"/>
      <c r="DX59" s="7"/>
      <c r="DY59" s="7"/>
      <c r="DZ59" s="7"/>
      <c r="EA59" s="7"/>
      <c r="EB59" s="275" t="s">
        <v>2398</v>
      </c>
    </row>
    <row r="60" spans="1:132" x14ac:dyDescent="0.25">
      <c r="A60" s="37">
        <v>266</v>
      </c>
      <c r="B60" s="31" t="s">
        <v>654</v>
      </c>
      <c r="C60" s="19" t="s">
        <v>655</v>
      </c>
      <c r="D60" s="19" t="s">
        <v>656</v>
      </c>
      <c r="E60" s="47" t="s">
        <v>1267</v>
      </c>
      <c r="F60" s="31"/>
      <c r="G60" s="31"/>
      <c r="H60" s="24"/>
      <c r="W60" s="28"/>
      <c r="X60" s="28"/>
      <c r="AK60" s="28" t="s">
        <v>1320</v>
      </c>
      <c r="AL60" s="28"/>
      <c r="AM60" s="58"/>
      <c r="AN60" s="58"/>
      <c r="AO60" s="190"/>
      <c r="AP60" s="190"/>
      <c r="AQ60" s="190"/>
      <c r="AR60" s="190"/>
      <c r="AS60" s="190"/>
      <c r="AT60" s="58"/>
      <c r="AU60">
        <v>850</v>
      </c>
      <c r="AV60">
        <v>850</v>
      </c>
      <c r="AW60">
        <v>850</v>
      </c>
      <c r="AX60">
        <v>850</v>
      </c>
      <c r="AY60" s="28"/>
      <c r="AZ60" s="28"/>
      <c r="BA60">
        <v>1000</v>
      </c>
      <c r="BB60">
        <v>1000</v>
      </c>
      <c r="BC60" s="154">
        <v>1000</v>
      </c>
      <c r="BD60">
        <v>1000</v>
      </c>
      <c r="BE60">
        <v>1000</v>
      </c>
      <c r="BF60">
        <v>1000</v>
      </c>
      <c r="BG60">
        <v>1000</v>
      </c>
      <c r="BH60">
        <v>1000</v>
      </c>
      <c r="BI60">
        <v>1000</v>
      </c>
      <c r="BJ60">
        <v>1000</v>
      </c>
      <c r="BK60">
        <v>1000</v>
      </c>
      <c r="BL60">
        <v>1000</v>
      </c>
      <c r="BM60" s="28"/>
      <c r="BN60" s="28"/>
      <c r="BO60" s="31">
        <v>1000</v>
      </c>
      <c r="BP60" s="31">
        <v>1000</v>
      </c>
      <c r="BQ60" s="183">
        <v>1000</v>
      </c>
      <c r="BR60" s="183">
        <v>1000</v>
      </c>
      <c r="BS60" s="183">
        <v>1000</v>
      </c>
      <c r="CA60" s="28"/>
      <c r="CB60" s="28"/>
      <c r="CO60" s="5"/>
      <c r="CP60" s="28"/>
      <c r="CQ60" s="28"/>
      <c r="CR60" s="28"/>
      <c r="CS60" s="406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47">
        <f t="shared" si="1"/>
        <v>0</v>
      </c>
      <c r="DT60" s="7"/>
      <c r="DU60" s="7"/>
      <c r="DV60" s="7"/>
      <c r="DW60" s="7"/>
      <c r="DX60" s="7"/>
      <c r="DY60" s="7"/>
      <c r="DZ60" s="7"/>
      <c r="EA60" s="7"/>
      <c r="EB60" s="275" t="s">
        <v>2398</v>
      </c>
    </row>
    <row r="61" spans="1:132" x14ac:dyDescent="0.25">
      <c r="A61" s="48">
        <v>357</v>
      </c>
      <c r="B61" s="19" t="s">
        <v>1268</v>
      </c>
      <c r="C61" s="19" t="s">
        <v>1265</v>
      </c>
      <c r="D61" s="19" t="s">
        <v>1266</v>
      </c>
      <c r="E61" s="31" t="s">
        <v>110</v>
      </c>
      <c r="F61" s="31" t="s">
        <v>991</v>
      </c>
      <c r="G61" s="53" t="s">
        <v>1269</v>
      </c>
      <c r="H61" s="158"/>
      <c r="W61" s="28">
        <v>1500</v>
      </c>
      <c r="X61" s="28"/>
      <c r="Y61">
        <v>850</v>
      </c>
      <c r="AK61" s="28">
        <v>1500</v>
      </c>
      <c r="AL61" s="28">
        <v>850</v>
      </c>
      <c r="AM61">
        <v>850</v>
      </c>
      <c r="AN61">
        <v>850</v>
      </c>
      <c r="AQ61">
        <v>850</v>
      </c>
      <c r="AR61">
        <v>850</v>
      </c>
      <c r="AS61">
        <v>850</v>
      </c>
      <c r="AT61">
        <v>850</v>
      </c>
      <c r="AU61">
        <v>850</v>
      </c>
      <c r="AV61">
        <v>850</v>
      </c>
      <c r="AW61">
        <v>850</v>
      </c>
      <c r="AX61">
        <v>850</v>
      </c>
      <c r="AY61" s="28"/>
      <c r="AZ61" s="28">
        <v>1000</v>
      </c>
      <c r="BA61">
        <v>850</v>
      </c>
      <c r="BB61">
        <v>850</v>
      </c>
      <c r="BC61" s="154">
        <v>850</v>
      </c>
      <c r="BD61">
        <v>850</v>
      </c>
      <c r="BE61">
        <v>850</v>
      </c>
      <c r="BF61">
        <v>850</v>
      </c>
      <c r="BG61">
        <v>850</v>
      </c>
      <c r="BH61">
        <v>850</v>
      </c>
      <c r="BI61">
        <v>850</v>
      </c>
      <c r="BJ61">
        <v>850</v>
      </c>
      <c r="BK61">
        <v>850</v>
      </c>
      <c r="BM61" s="28"/>
      <c r="BN61" s="28"/>
      <c r="BO61" s="31"/>
      <c r="BP61" s="31"/>
      <c r="CA61" s="28"/>
      <c r="CB61" s="28"/>
      <c r="CO61" s="5"/>
      <c r="CP61" s="28"/>
      <c r="CQ61" s="28"/>
      <c r="CR61" s="28"/>
      <c r="CS61" s="406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47">
        <f t="shared" si="1"/>
        <v>0</v>
      </c>
      <c r="DT61" s="7"/>
      <c r="DU61" s="7"/>
      <c r="DV61" s="7"/>
      <c r="DW61" s="7"/>
      <c r="DX61" s="7"/>
      <c r="DY61" s="7"/>
      <c r="DZ61" s="7"/>
      <c r="EA61" s="7"/>
      <c r="EB61" s="275" t="s">
        <v>2398</v>
      </c>
    </row>
    <row r="62" spans="1:132" x14ac:dyDescent="0.25">
      <c r="A62" s="197">
        <v>367</v>
      </c>
      <c r="B62" s="217" t="s">
        <v>1308</v>
      </c>
      <c r="C62" s="5" t="s">
        <v>1306</v>
      </c>
      <c r="D62" s="5" t="s">
        <v>1303</v>
      </c>
      <c r="E62" s="137" t="s">
        <v>110</v>
      </c>
      <c r="F62" s="137" t="s">
        <v>991</v>
      </c>
      <c r="G62" s="181" t="s">
        <v>1307</v>
      </c>
      <c r="H62" s="158"/>
      <c r="W62" s="28"/>
      <c r="X62" s="28"/>
      <c r="AK62" s="28"/>
      <c r="AL62" s="28"/>
      <c r="AN62">
        <v>850</v>
      </c>
      <c r="AO62">
        <v>850</v>
      </c>
      <c r="AQ62">
        <v>850</v>
      </c>
      <c r="AR62">
        <v>850</v>
      </c>
      <c r="AS62">
        <v>850</v>
      </c>
      <c r="AT62">
        <v>850</v>
      </c>
      <c r="AU62">
        <v>850</v>
      </c>
      <c r="AV62">
        <v>850</v>
      </c>
      <c r="AW62">
        <v>850</v>
      </c>
      <c r="AX62">
        <v>850</v>
      </c>
      <c r="AY62" s="28"/>
      <c r="AZ62" s="28"/>
      <c r="BC62" s="154"/>
      <c r="BM62" s="28"/>
      <c r="BN62" s="28"/>
      <c r="BO62" s="31"/>
      <c r="BP62" s="31"/>
      <c r="CA62" s="28"/>
      <c r="CB62" s="28"/>
      <c r="CO62" s="5"/>
      <c r="CP62" s="28"/>
      <c r="CQ62" s="28"/>
      <c r="CR62" s="28"/>
      <c r="CS62" s="406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47">
        <f t="shared" si="1"/>
        <v>0</v>
      </c>
      <c r="DT62" s="7"/>
      <c r="DU62" s="7"/>
      <c r="DV62" s="7"/>
      <c r="DW62" s="7"/>
      <c r="DX62" s="7"/>
      <c r="DY62" s="7"/>
      <c r="DZ62" s="7"/>
      <c r="EA62" s="7"/>
      <c r="EB62" s="275" t="s">
        <v>2398</v>
      </c>
    </row>
    <row r="63" spans="1:132" x14ac:dyDescent="0.25">
      <c r="A63" s="197">
        <v>373</v>
      </c>
      <c r="B63" s="217" t="s">
        <v>1333</v>
      </c>
      <c r="C63" s="5" t="s">
        <v>1332</v>
      </c>
      <c r="D63" s="5" t="s">
        <v>1329</v>
      </c>
      <c r="E63" s="217" t="s">
        <v>110</v>
      </c>
      <c r="F63" s="217" t="s">
        <v>991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19"/>
      <c r="X63" s="19">
        <v>850</v>
      </c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19"/>
      <c r="AL63" s="19">
        <v>850</v>
      </c>
      <c r="AM63" s="5"/>
      <c r="AN63" s="5"/>
      <c r="AO63" s="5"/>
      <c r="AP63" s="5"/>
      <c r="AQ63" s="5">
        <v>850</v>
      </c>
      <c r="AR63" s="5">
        <v>850</v>
      </c>
      <c r="AS63" s="5">
        <v>850</v>
      </c>
      <c r="AT63" s="5">
        <v>850</v>
      </c>
      <c r="AU63" s="5">
        <v>850</v>
      </c>
      <c r="AV63" s="5">
        <v>850</v>
      </c>
      <c r="AW63" s="5">
        <v>850</v>
      </c>
      <c r="AX63" s="5">
        <v>850</v>
      </c>
      <c r="AY63" s="28"/>
      <c r="AZ63" s="28">
        <v>1000</v>
      </c>
      <c r="BA63">
        <v>1000</v>
      </c>
      <c r="BB63">
        <v>1000</v>
      </c>
      <c r="BC63" s="154">
        <v>1000</v>
      </c>
      <c r="BD63">
        <v>1000</v>
      </c>
      <c r="BE63">
        <v>1000</v>
      </c>
      <c r="BM63" s="28"/>
      <c r="BN63" s="28"/>
      <c r="BO63" s="31"/>
      <c r="BP63" s="31"/>
      <c r="CA63" s="28"/>
      <c r="CB63" s="28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28"/>
      <c r="CQ63" s="28"/>
      <c r="CR63" s="28"/>
      <c r="CS63" s="406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47">
        <f t="shared" si="1"/>
        <v>0</v>
      </c>
      <c r="DT63" s="7"/>
      <c r="DU63" s="7"/>
      <c r="DV63" s="7"/>
      <c r="DW63" s="7"/>
      <c r="DX63" s="7"/>
      <c r="DY63" s="7"/>
      <c r="DZ63" s="7"/>
      <c r="EA63" s="7"/>
      <c r="EB63" s="275" t="s">
        <v>2398</v>
      </c>
    </row>
    <row r="64" spans="1:132" x14ac:dyDescent="0.25">
      <c r="A64" s="48">
        <v>408</v>
      </c>
      <c r="B64" s="19" t="s">
        <v>1474</v>
      </c>
      <c r="C64" s="19" t="s">
        <v>1348</v>
      </c>
      <c r="D64" s="19" t="s">
        <v>1471</v>
      </c>
      <c r="E64" s="183" t="s">
        <v>107</v>
      </c>
      <c r="F64" s="137" t="s">
        <v>1350</v>
      </c>
      <c r="G64" s="41" t="s">
        <v>1352</v>
      </c>
      <c r="H64" s="41"/>
      <c r="AY64" s="28">
        <v>2000</v>
      </c>
      <c r="AZ64" s="28">
        <v>1000</v>
      </c>
      <c r="BA64">
        <v>800</v>
      </c>
      <c r="BB64">
        <v>800</v>
      </c>
      <c r="BC64" s="154"/>
      <c r="BD64">
        <v>800</v>
      </c>
      <c r="BE64">
        <v>800</v>
      </c>
      <c r="BF64">
        <v>800</v>
      </c>
      <c r="BG64">
        <v>800</v>
      </c>
      <c r="BH64">
        <v>800</v>
      </c>
      <c r="BI64">
        <v>800</v>
      </c>
      <c r="BJ64">
        <v>800</v>
      </c>
      <c r="BK64">
        <v>800</v>
      </c>
      <c r="BL64">
        <v>800</v>
      </c>
      <c r="BM64" s="28"/>
      <c r="BN64" s="28"/>
      <c r="BO64" s="31">
        <v>800</v>
      </c>
      <c r="BP64" s="31">
        <v>800</v>
      </c>
      <c r="BR64">
        <v>800</v>
      </c>
      <c r="BS64">
        <v>800</v>
      </c>
      <c r="BT64">
        <v>800</v>
      </c>
      <c r="BU64">
        <v>800</v>
      </c>
      <c r="BV64">
        <v>800</v>
      </c>
      <c r="BW64">
        <v>800</v>
      </c>
      <c r="BX64">
        <v>800</v>
      </c>
      <c r="CA64" s="28"/>
      <c r="CB64" s="28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28"/>
      <c r="CQ64" s="28"/>
      <c r="CR64" s="28"/>
      <c r="CS64" s="406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47">
        <f t="shared" si="1"/>
        <v>0</v>
      </c>
      <c r="DT64" s="7"/>
      <c r="DU64" s="7"/>
      <c r="DV64" s="7"/>
      <c r="DW64" s="7"/>
      <c r="DX64" s="7"/>
      <c r="DY64" s="7"/>
      <c r="DZ64" s="7"/>
      <c r="EA64" s="7"/>
      <c r="EB64" s="275" t="s">
        <v>2398</v>
      </c>
    </row>
    <row r="65" spans="1:132" x14ac:dyDescent="0.25">
      <c r="A65" s="59">
        <v>423</v>
      </c>
      <c r="B65" s="47" t="s">
        <v>1522</v>
      </c>
      <c r="C65" s="19" t="s">
        <v>1521</v>
      </c>
      <c r="D65" s="19" t="s">
        <v>296</v>
      </c>
      <c r="E65" s="183" t="s">
        <v>107</v>
      </c>
      <c r="F65" s="137" t="s">
        <v>1350</v>
      </c>
      <c r="G65" s="41" t="s">
        <v>1523</v>
      </c>
      <c r="H65" s="41"/>
      <c r="AY65" s="28">
        <v>2500</v>
      </c>
      <c r="AZ65" s="28"/>
      <c r="BA65">
        <v>1000</v>
      </c>
      <c r="BB65">
        <v>1000</v>
      </c>
      <c r="BC65" s="154"/>
      <c r="BM65" s="28"/>
      <c r="BN65" s="28"/>
      <c r="BO65" s="19"/>
      <c r="BP65" s="19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28"/>
      <c r="CB65" s="28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275">
        <v>0</v>
      </c>
      <c r="CP65" s="28"/>
      <c r="CQ65" s="28"/>
      <c r="CR65" s="28"/>
      <c r="CS65" s="406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47">
        <f t="shared" si="1"/>
        <v>0</v>
      </c>
      <c r="DT65" s="7"/>
      <c r="DU65" s="7"/>
      <c r="DV65" s="7"/>
      <c r="DW65" s="7"/>
      <c r="DX65" s="7"/>
      <c r="DY65" s="7"/>
      <c r="DZ65" s="7"/>
      <c r="EA65" s="7"/>
      <c r="EB65" s="275" t="s">
        <v>2397</v>
      </c>
    </row>
    <row r="66" spans="1:132" x14ac:dyDescent="0.25">
      <c r="A66" s="48">
        <v>433</v>
      </c>
      <c r="B66" s="19" t="s">
        <v>1552</v>
      </c>
      <c r="C66" s="19" t="s">
        <v>1550</v>
      </c>
      <c r="D66" s="19" t="s">
        <v>1551</v>
      </c>
      <c r="E66" s="183" t="s">
        <v>107</v>
      </c>
      <c r="F66" s="137" t="s">
        <v>1350</v>
      </c>
      <c r="G66" s="41" t="s">
        <v>1553</v>
      </c>
      <c r="H66" s="41"/>
      <c r="AY66" s="28">
        <v>1000</v>
      </c>
      <c r="AZ66" s="28"/>
      <c r="BA66">
        <v>1000</v>
      </c>
      <c r="BB66">
        <v>1000</v>
      </c>
      <c r="BC66" s="154">
        <v>1000</v>
      </c>
      <c r="BD66">
        <v>1000</v>
      </c>
      <c r="BE66">
        <v>1000</v>
      </c>
      <c r="BF66">
        <v>1000</v>
      </c>
      <c r="BG66">
        <v>1000</v>
      </c>
      <c r="BH66">
        <v>1000</v>
      </c>
      <c r="BI66">
        <v>1000</v>
      </c>
      <c r="BM66" s="28"/>
      <c r="BN66" s="28"/>
      <c r="BO66" s="31"/>
      <c r="BP66" s="31"/>
      <c r="CA66" s="28"/>
      <c r="CB66" s="28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155"/>
      <c r="CP66" s="28"/>
      <c r="CQ66" s="28"/>
      <c r="CR66" s="28"/>
      <c r="CS66" s="406">
        <v>0</v>
      </c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47">
        <f>+CS66*(COUNTBLANK(CT66:DR66)-1)</f>
        <v>0</v>
      </c>
      <c r="DT66" s="7"/>
      <c r="DU66" s="7"/>
      <c r="DV66" s="7"/>
      <c r="DW66" s="7"/>
      <c r="DX66" s="7"/>
      <c r="DY66" s="7"/>
      <c r="DZ66" s="7"/>
      <c r="EA66" s="7"/>
      <c r="EB66" s="155" t="s">
        <v>2405</v>
      </c>
    </row>
    <row r="67" spans="1:132" x14ac:dyDescent="0.25">
      <c r="A67" s="48">
        <v>98</v>
      </c>
      <c r="B67" s="19" t="s">
        <v>85</v>
      </c>
      <c r="C67" s="5" t="s">
        <v>1995</v>
      </c>
      <c r="D67" s="19" t="s">
        <v>53</v>
      </c>
      <c r="E67" s="31" t="s">
        <v>1</v>
      </c>
      <c r="F67" s="31" t="s">
        <v>5</v>
      </c>
      <c r="G67" s="42" t="s">
        <v>724</v>
      </c>
      <c r="H67" s="169"/>
      <c r="I67">
        <v>1000</v>
      </c>
      <c r="J67">
        <v>750</v>
      </c>
      <c r="K67">
        <v>750</v>
      </c>
      <c r="L67">
        <v>750</v>
      </c>
      <c r="M67">
        <v>750</v>
      </c>
      <c r="N67">
        <v>750</v>
      </c>
      <c r="O67">
        <v>750</v>
      </c>
      <c r="P67">
        <v>750</v>
      </c>
      <c r="Q67">
        <v>750</v>
      </c>
      <c r="R67">
        <v>750</v>
      </c>
      <c r="S67">
        <v>750</v>
      </c>
      <c r="T67">
        <v>750</v>
      </c>
      <c r="U67">
        <v>750</v>
      </c>
      <c r="V67">
        <v>750</v>
      </c>
      <c r="W67" s="28"/>
      <c r="X67" s="28">
        <v>800</v>
      </c>
      <c r="Y67">
        <v>800</v>
      </c>
      <c r="Z67">
        <v>800</v>
      </c>
      <c r="AA67">
        <v>800</v>
      </c>
      <c r="AB67">
        <v>800</v>
      </c>
      <c r="AC67">
        <v>800</v>
      </c>
      <c r="AD67" s="7">
        <v>800</v>
      </c>
      <c r="AE67" s="7">
        <v>800</v>
      </c>
      <c r="AF67" s="7">
        <v>800</v>
      </c>
      <c r="AG67" s="7">
        <v>800</v>
      </c>
      <c r="AH67" s="7">
        <v>800</v>
      </c>
      <c r="AI67" s="7">
        <v>800</v>
      </c>
      <c r="AJ67" s="7">
        <v>800</v>
      </c>
      <c r="AK67" s="28"/>
      <c r="AL67" s="28">
        <v>850</v>
      </c>
      <c r="AM67" s="7">
        <v>850</v>
      </c>
      <c r="AN67" s="7">
        <v>850</v>
      </c>
      <c r="AO67" s="7">
        <v>850</v>
      </c>
      <c r="AP67" s="7">
        <v>850</v>
      </c>
      <c r="AQ67" s="7">
        <v>850</v>
      </c>
      <c r="AR67" s="7">
        <v>850</v>
      </c>
      <c r="AS67" s="7">
        <v>850</v>
      </c>
      <c r="AT67" s="7">
        <v>850</v>
      </c>
      <c r="AU67" s="7">
        <v>850</v>
      </c>
      <c r="AV67" s="7">
        <v>850</v>
      </c>
      <c r="AW67" s="7">
        <v>850</v>
      </c>
      <c r="AX67" s="7">
        <v>850</v>
      </c>
      <c r="AY67" s="28"/>
      <c r="AZ67" s="28">
        <v>1000</v>
      </c>
      <c r="BA67" s="7">
        <v>1000</v>
      </c>
      <c r="BB67" s="7">
        <v>1000</v>
      </c>
      <c r="BC67" s="154">
        <v>1000</v>
      </c>
      <c r="BD67">
        <v>1000</v>
      </c>
      <c r="BE67">
        <v>1000</v>
      </c>
      <c r="BF67">
        <v>1000</v>
      </c>
      <c r="BG67">
        <v>1000</v>
      </c>
      <c r="BH67">
        <v>1000</v>
      </c>
      <c r="BI67">
        <v>1000</v>
      </c>
      <c r="BJ67">
        <v>1000</v>
      </c>
      <c r="BK67">
        <v>1000</v>
      </c>
      <c r="BL67">
        <v>1000</v>
      </c>
      <c r="BM67" s="28"/>
      <c r="BN67" s="28"/>
      <c r="BO67" s="31">
        <v>1000</v>
      </c>
      <c r="BP67" s="31">
        <v>1000</v>
      </c>
      <c r="BQ67" s="183" t="s">
        <v>447</v>
      </c>
      <c r="BR67" s="183">
        <v>1000</v>
      </c>
      <c r="BS67" s="129">
        <v>1000</v>
      </c>
      <c r="BT67" s="129">
        <v>1000</v>
      </c>
      <c r="BU67" s="129">
        <v>1000</v>
      </c>
      <c r="BV67" s="129">
        <v>1000</v>
      </c>
      <c r="BW67" s="129">
        <v>1000</v>
      </c>
      <c r="BX67" s="129"/>
      <c r="BY67" s="129"/>
      <c r="BZ67" s="129"/>
      <c r="CA67" s="28"/>
      <c r="CB67" s="28"/>
      <c r="CC67" s="275">
        <v>1200</v>
      </c>
      <c r="CD67" s="275">
        <v>1200</v>
      </c>
      <c r="CE67" s="275">
        <v>1200</v>
      </c>
      <c r="CF67" s="275">
        <v>1200</v>
      </c>
      <c r="CG67" s="275">
        <v>1200</v>
      </c>
      <c r="CH67" s="275">
        <v>1200</v>
      </c>
      <c r="CI67" s="275">
        <v>1200</v>
      </c>
      <c r="CJ67" s="275">
        <v>1200</v>
      </c>
      <c r="CK67" s="275">
        <v>1200</v>
      </c>
      <c r="CL67" s="275">
        <v>1200</v>
      </c>
      <c r="CM67" s="275">
        <v>1200</v>
      </c>
      <c r="CN67" s="275">
        <v>1200</v>
      </c>
      <c r="CO67" s="275">
        <f>1200*(COUNTBLANK(CD67:CN67))</f>
        <v>0</v>
      </c>
      <c r="CP67" s="28"/>
      <c r="CQ67" s="28"/>
      <c r="CR67" s="28"/>
      <c r="CS67" s="406">
        <v>1200</v>
      </c>
      <c r="CT67" s="7" t="s">
        <v>3030</v>
      </c>
      <c r="CU67" s="7" t="s">
        <v>3572</v>
      </c>
      <c r="CV67" s="7" t="s">
        <v>3572</v>
      </c>
      <c r="CW67" s="7" t="s">
        <v>3572</v>
      </c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435">
        <v>0</v>
      </c>
      <c r="DT67" s="509"/>
      <c r="DU67" s="509"/>
      <c r="DV67" s="509"/>
      <c r="DW67" s="509"/>
      <c r="DX67" s="509"/>
      <c r="DY67" s="509"/>
      <c r="DZ67" s="509"/>
      <c r="EA67" s="509"/>
      <c r="EB67" t="s">
        <v>933</v>
      </c>
    </row>
    <row r="68" spans="1:132" s="275" customFormat="1" x14ac:dyDescent="0.25">
      <c r="A68" s="59">
        <v>84</v>
      </c>
      <c r="B68" s="47" t="s">
        <v>71</v>
      </c>
      <c r="C68" s="47" t="s">
        <v>30</v>
      </c>
      <c r="D68" s="47" t="s">
        <v>31</v>
      </c>
      <c r="E68" s="31" t="s">
        <v>1</v>
      </c>
      <c r="F68" s="31" t="s">
        <v>5</v>
      </c>
      <c r="G68" s="42" t="s">
        <v>712</v>
      </c>
      <c r="H68" s="169"/>
      <c r="I68">
        <v>1000</v>
      </c>
      <c r="J68">
        <v>750</v>
      </c>
      <c r="K68">
        <v>750</v>
      </c>
      <c r="L68">
        <v>750</v>
      </c>
      <c r="M68"/>
      <c r="N68"/>
      <c r="O68">
        <v>750</v>
      </c>
      <c r="P68">
        <v>750</v>
      </c>
      <c r="Q68">
        <v>750</v>
      </c>
      <c r="R68">
        <v>750</v>
      </c>
      <c r="S68">
        <v>750</v>
      </c>
      <c r="T68">
        <v>750</v>
      </c>
      <c r="U68">
        <v>750</v>
      </c>
      <c r="V68">
        <v>750</v>
      </c>
      <c r="W68" s="28"/>
      <c r="X68" s="28">
        <v>800</v>
      </c>
      <c r="Y68">
        <v>800</v>
      </c>
      <c r="Z68">
        <v>800</v>
      </c>
      <c r="AA68">
        <v>0</v>
      </c>
      <c r="AB68">
        <v>0</v>
      </c>
      <c r="AC68">
        <v>800</v>
      </c>
      <c r="AD68">
        <v>800</v>
      </c>
      <c r="AE68">
        <v>800</v>
      </c>
      <c r="AF68">
        <v>800</v>
      </c>
      <c r="AG68">
        <v>800</v>
      </c>
      <c r="AH68">
        <v>800</v>
      </c>
      <c r="AI68">
        <v>800</v>
      </c>
      <c r="AJ68">
        <v>800</v>
      </c>
      <c r="AK68" s="28"/>
      <c r="AL68" s="28">
        <v>850</v>
      </c>
      <c r="AM68">
        <v>850</v>
      </c>
      <c r="AN68">
        <v>850</v>
      </c>
      <c r="AO68">
        <v>850</v>
      </c>
      <c r="AP68">
        <v>850</v>
      </c>
      <c r="AQ68">
        <v>850</v>
      </c>
      <c r="AR68">
        <v>850</v>
      </c>
      <c r="AS68">
        <v>850</v>
      </c>
      <c r="AT68">
        <v>850</v>
      </c>
      <c r="AU68">
        <v>850</v>
      </c>
      <c r="AV68">
        <v>850</v>
      </c>
      <c r="AW68">
        <v>850</v>
      </c>
      <c r="AX68">
        <v>850</v>
      </c>
      <c r="AY68" s="28"/>
      <c r="AZ68" s="28">
        <v>1000</v>
      </c>
      <c r="BA68">
        <v>1000</v>
      </c>
      <c r="BB68">
        <v>1000</v>
      </c>
      <c r="BC68" s="154">
        <v>1000</v>
      </c>
      <c r="BD68">
        <v>1000</v>
      </c>
      <c r="BE68">
        <v>1000</v>
      </c>
      <c r="BF68">
        <v>1000</v>
      </c>
      <c r="BG68">
        <v>1000</v>
      </c>
      <c r="BH68">
        <v>1000</v>
      </c>
      <c r="BI68">
        <v>1000</v>
      </c>
      <c r="BJ68">
        <v>1000</v>
      </c>
      <c r="BK68">
        <v>1000</v>
      </c>
      <c r="BL68">
        <v>1000</v>
      </c>
      <c r="BM68" s="28"/>
      <c r="BN68" s="28"/>
      <c r="BO68" s="31">
        <v>1000</v>
      </c>
      <c r="BP68" s="31">
        <v>1000</v>
      </c>
      <c r="BQ68" s="183">
        <v>1000</v>
      </c>
      <c r="BR68" s="183">
        <v>1000</v>
      </c>
      <c r="BS68"/>
      <c r="BT68"/>
      <c r="BU68"/>
      <c r="BV68"/>
      <c r="BW68"/>
      <c r="BX68"/>
      <c r="BY68"/>
      <c r="BZ68"/>
      <c r="CA68" s="28"/>
      <c r="CB68" s="28"/>
      <c r="CP68" s="103"/>
      <c r="CQ68" s="103"/>
      <c r="CR68" s="103"/>
      <c r="CS68" s="421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47"/>
      <c r="DT68" s="7"/>
      <c r="DU68" s="7"/>
      <c r="DV68" s="7"/>
      <c r="DW68" s="7"/>
      <c r="DX68" s="7"/>
      <c r="DY68" s="7"/>
      <c r="DZ68" s="7"/>
      <c r="EA68" s="7"/>
    </row>
    <row r="69" spans="1:132" x14ac:dyDescent="0.25">
      <c r="A69" s="37">
        <v>502</v>
      </c>
      <c r="B69" s="31" t="s">
        <v>1949</v>
      </c>
      <c r="C69" s="31" t="s">
        <v>1947</v>
      </c>
      <c r="D69" s="31" t="s">
        <v>1948</v>
      </c>
      <c r="E69" s="275" t="s">
        <v>320</v>
      </c>
      <c r="F69" s="275" t="s">
        <v>1650</v>
      </c>
      <c r="G69" s="41" t="s">
        <v>1950</v>
      </c>
      <c r="H69" s="41"/>
      <c r="I69" s="275"/>
      <c r="J69" s="275"/>
      <c r="K69" s="275"/>
      <c r="L69" s="275"/>
      <c r="M69" s="275"/>
      <c r="N69" s="275"/>
      <c r="O69" s="275"/>
      <c r="P69" s="275"/>
      <c r="Q69" s="275"/>
      <c r="R69" s="275"/>
      <c r="S69" s="275"/>
      <c r="T69" s="275"/>
      <c r="U69" s="275"/>
      <c r="V69" s="275"/>
      <c r="W69" s="275"/>
      <c r="X69" s="275"/>
      <c r="Y69" s="275"/>
      <c r="Z69" s="275"/>
      <c r="AA69" s="275"/>
      <c r="AB69" s="275"/>
      <c r="AC69" s="275"/>
      <c r="AD69" s="275"/>
      <c r="AE69" s="275"/>
      <c r="AF69" s="275"/>
      <c r="AG69" s="275"/>
      <c r="AH69" s="275"/>
      <c r="AI69" s="275"/>
      <c r="AJ69" s="275"/>
      <c r="AM69" s="275"/>
      <c r="AN69" s="275"/>
      <c r="AO69" s="275"/>
      <c r="AP69" s="275"/>
      <c r="AQ69" s="275"/>
      <c r="AR69" s="275"/>
      <c r="AS69" s="275"/>
      <c r="AT69" s="275"/>
      <c r="AU69" s="275"/>
      <c r="AV69" s="275"/>
      <c r="AW69" s="275"/>
      <c r="AX69" s="275"/>
      <c r="AY69" s="275"/>
      <c r="AZ69" s="275"/>
      <c r="BA69" s="275"/>
      <c r="BB69" s="275"/>
      <c r="BC69" s="275"/>
      <c r="BD69" s="275"/>
      <c r="BE69" s="275"/>
      <c r="BF69" s="275"/>
      <c r="BG69" s="275"/>
      <c r="BH69" s="275"/>
      <c r="BI69" s="275"/>
      <c r="BJ69" s="275"/>
      <c r="BK69" s="275"/>
      <c r="BL69" s="275"/>
      <c r="BM69" s="28"/>
      <c r="BN69" s="28"/>
      <c r="BO69" s="31"/>
      <c r="BP69" s="31"/>
      <c r="BQ69" s="275"/>
      <c r="BR69" s="275"/>
      <c r="BS69" s="275"/>
      <c r="BT69" s="275"/>
      <c r="BU69" s="275"/>
      <c r="BV69" s="275"/>
      <c r="BW69" s="275"/>
      <c r="BX69" s="275"/>
      <c r="BY69" s="275"/>
      <c r="BZ69" s="275"/>
      <c r="CA69" s="28"/>
      <c r="CB69" s="28">
        <v>1200</v>
      </c>
      <c r="CC69" s="31">
        <v>1200</v>
      </c>
      <c r="CD69" s="31">
        <v>1200</v>
      </c>
      <c r="CE69" s="31">
        <v>1200</v>
      </c>
      <c r="CF69" s="31">
        <v>1200</v>
      </c>
      <c r="CG69" s="31">
        <v>1200</v>
      </c>
      <c r="CH69" s="229">
        <v>1200</v>
      </c>
      <c r="CI69" s="229">
        <v>1200</v>
      </c>
      <c r="CJ69" s="229">
        <v>1200</v>
      </c>
      <c r="CK69" s="229">
        <v>1200</v>
      </c>
      <c r="CL69" s="229">
        <v>1200</v>
      </c>
      <c r="CM69" s="229">
        <v>1200</v>
      </c>
      <c r="CN69" s="229">
        <v>1200</v>
      </c>
      <c r="CO69" s="31">
        <f>1200*(COUNTBLANK(BT69:CN69)-2)</f>
        <v>7200</v>
      </c>
      <c r="CP69" s="28"/>
      <c r="CQ69" s="28"/>
      <c r="CR69" s="28"/>
      <c r="CS69" s="406">
        <v>1200</v>
      </c>
      <c r="CT69" s="47" t="s">
        <v>2764</v>
      </c>
      <c r="CU69" s="47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  <c r="DM69" s="47"/>
      <c r="DN69" s="47"/>
      <c r="DO69" s="47"/>
      <c r="DP69" s="47"/>
      <c r="DQ69" s="47"/>
      <c r="DR69" s="47"/>
      <c r="DS69" s="47"/>
      <c r="DT69" s="7"/>
      <c r="DU69" s="7"/>
      <c r="DV69" s="7"/>
      <c r="DW69" s="7"/>
      <c r="DX69" s="7"/>
      <c r="DY69" s="7"/>
      <c r="DZ69" s="7"/>
      <c r="EA69" s="7"/>
      <c r="EB69" s="22" t="s">
        <v>4464</v>
      </c>
    </row>
    <row r="70" spans="1:132" x14ac:dyDescent="0.25">
      <c r="A70" s="245"/>
      <c r="B70" s="184"/>
      <c r="C70" s="184"/>
      <c r="D70" s="184"/>
      <c r="E70" s="24"/>
      <c r="F70" s="24"/>
      <c r="G70" s="169"/>
      <c r="H70" s="169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3"/>
      <c r="X70" s="103"/>
      <c r="Y70" s="275"/>
      <c r="Z70" s="275"/>
      <c r="AA70" s="275"/>
      <c r="AB70" s="275"/>
      <c r="AC70" s="275"/>
      <c r="AD70" s="275"/>
      <c r="AE70" s="275"/>
      <c r="AF70" s="275"/>
      <c r="AG70" s="275"/>
      <c r="AH70" s="275"/>
      <c r="AI70" s="275"/>
      <c r="AJ70" s="275"/>
      <c r="AK70" s="103"/>
      <c r="AL70" s="103"/>
      <c r="AM70" s="275"/>
      <c r="AN70" s="275"/>
      <c r="AO70" s="275"/>
      <c r="AP70" s="275"/>
      <c r="AQ70" s="275"/>
      <c r="AR70" s="275"/>
      <c r="AS70" s="275"/>
      <c r="AT70" s="275"/>
      <c r="AU70" s="275"/>
      <c r="AV70" s="275"/>
      <c r="AW70" s="275"/>
      <c r="AX70" s="275"/>
      <c r="AY70" s="103"/>
      <c r="AZ70" s="103"/>
      <c r="BA70" s="275"/>
      <c r="BB70" s="275"/>
      <c r="BC70" s="154"/>
      <c r="BD70" s="275"/>
      <c r="BE70" s="275"/>
      <c r="BF70" s="275"/>
      <c r="BG70" s="275"/>
      <c r="BH70" s="275"/>
      <c r="BI70" s="275"/>
      <c r="BJ70" s="275"/>
      <c r="BK70" s="275"/>
      <c r="BL70" s="275"/>
      <c r="BM70" s="28"/>
      <c r="BN70" s="28"/>
      <c r="BO70" s="31"/>
      <c r="BP70" s="31"/>
      <c r="BQ70" s="275"/>
      <c r="BR70" s="7"/>
      <c r="BS70" s="7"/>
      <c r="BT70" s="7"/>
      <c r="BU70" s="7"/>
      <c r="BV70" s="7"/>
      <c r="BW70" s="7"/>
      <c r="BX70" s="7"/>
      <c r="BY70" s="275"/>
      <c r="BZ70" s="275"/>
      <c r="CA70" s="28"/>
      <c r="CB70" s="28"/>
      <c r="CC70" s="47">
        <v>1200</v>
      </c>
      <c r="CD70" s="47">
        <v>1200</v>
      </c>
      <c r="CE70" s="47">
        <v>1200</v>
      </c>
      <c r="CF70" s="47">
        <v>1200</v>
      </c>
      <c r="CG70" s="47">
        <v>1200</v>
      </c>
      <c r="CH70" s="47">
        <v>1200</v>
      </c>
      <c r="CI70" s="47">
        <v>1200</v>
      </c>
      <c r="CJ70" s="47">
        <v>1200</v>
      </c>
      <c r="CK70" s="47">
        <v>1200</v>
      </c>
      <c r="CL70" s="47">
        <v>1200</v>
      </c>
      <c r="CM70" s="229" t="s">
        <v>3031</v>
      </c>
      <c r="CN70" s="229" t="s">
        <v>3031</v>
      </c>
      <c r="CO70" s="31">
        <f>1200*(COUNTBLANK(BT70:CN70)-1)</f>
        <v>9600</v>
      </c>
      <c r="CP70" s="28"/>
      <c r="CQ70" s="28"/>
      <c r="CR70" s="28"/>
      <c r="CS70" s="406">
        <v>1300</v>
      </c>
      <c r="CT70" s="47" t="s">
        <v>3031</v>
      </c>
      <c r="CU70" s="47" t="s">
        <v>3031</v>
      </c>
      <c r="CV70" s="47" t="s">
        <v>4467</v>
      </c>
      <c r="CW70" s="47" t="s">
        <v>4467</v>
      </c>
      <c r="CX70" s="47" t="s">
        <v>4467</v>
      </c>
      <c r="CY70" s="47" t="s">
        <v>4467</v>
      </c>
      <c r="CZ70" s="47" t="s">
        <v>4467</v>
      </c>
      <c r="DA70" s="47" t="s">
        <v>4467</v>
      </c>
      <c r="DB70" s="47" t="s">
        <v>4467</v>
      </c>
      <c r="DC70" s="47"/>
      <c r="DD70" s="47"/>
      <c r="DE70" s="47"/>
      <c r="DF70" s="520"/>
      <c r="DG70" s="520"/>
      <c r="DH70" s="520"/>
      <c r="DI70" s="520"/>
      <c r="DJ70" s="520"/>
      <c r="DK70" s="520"/>
      <c r="DL70" s="520"/>
      <c r="DM70" s="520"/>
      <c r="DN70" s="520"/>
      <c r="DO70" s="520"/>
      <c r="DP70" s="520"/>
      <c r="DQ70" s="520"/>
      <c r="DR70" s="47"/>
      <c r="DS70" s="47">
        <f>+CS70*(COUNTBLANK(CT70:DR70)-1)</f>
        <v>19500</v>
      </c>
      <c r="DT70" s="28"/>
      <c r="DU70" s="28"/>
      <c r="DV70" s="103"/>
      <c r="DW70" s="7"/>
      <c r="DX70" s="7"/>
      <c r="DY70" s="7"/>
      <c r="DZ70" s="7"/>
      <c r="EA70" s="7"/>
    </row>
    <row r="71" spans="1:132" s="275" customFormat="1" x14ac:dyDescent="0.25">
      <c r="A71" s="37">
        <v>73</v>
      </c>
      <c r="B71" s="79" t="s">
        <v>60</v>
      </c>
      <c r="C71" s="272" t="s">
        <v>10</v>
      </c>
      <c r="D71" s="31" t="s">
        <v>11</v>
      </c>
      <c r="E71" s="31" t="s">
        <v>1</v>
      </c>
      <c r="F71" s="31" t="s">
        <v>5</v>
      </c>
      <c r="G71" s="42" t="s">
        <v>703</v>
      </c>
      <c r="H71" s="42"/>
      <c r="I71" s="31">
        <v>1000</v>
      </c>
      <c r="J71" s="31">
        <v>750</v>
      </c>
      <c r="K71" s="31">
        <v>750</v>
      </c>
      <c r="L71" s="31">
        <v>750</v>
      </c>
      <c r="M71" s="31">
        <v>750</v>
      </c>
      <c r="N71" s="31"/>
      <c r="O71" s="31">
        <v>750</v>
      </c>
      <c r="P71" s="31">
        <v>750</v>
      </c>
      <c r="Q71" s="31">
        <v>750</v>
      </c>
      <c r="R71" s="31">
        <v>750</v>
      </c>
      <c r="S71" s="31">
        <v>750</v>
      </c>
      <c r="T71" s="31">
        <v>750</v>
      </c>
      <c r="U71" s="31">
        <v>750</v>
      </c>
      <c r="V71" s="31">
        <v>750</v>
      </c>
      <c r="W71" s="28"/>
      <c r="X71" s="28">
        <v>800</v>
      </c>
      <c r="Y71" s="31">
        <v>800</v>
      </c>
      <c r="Z71" s="31">
        <v>800</v>
      </c>
      <c r="AA71" s="31">
        <v>800</v>
      </c>
      <c r="AB71" s="31">
        <v>800</v>
      </c>
      <c r="AC71" s="31">
        <v>800</v>
      </c>
      <c r="AD71" s="31">
        <v>800</v>
      </c>
      <c r="AE71" s="31">
        <v>800</v>
      </c>
      <c r="AF71" s="31">
        <v>800</v>
      </c>
      <c r="AG71" s="31">
        <v>800</v>
      </c>
      <c r="AH71" s="31">
        <v>800</v>
      </c>
      <c r="AI71" s="31">
        <v>800</v>
      </c>
      <c r="AJ71" s="31">
        <v>800</v>
      </c>
      <c r="AK71" s="28"/>
      <c r="AL71" s="28">
        <v>850</v>
      </c>
      <c r="AM71" s="31">
        <v>800</v>
      </c>
      <c r="AN71" s="31">
        <v>800</v>
      </c>
      <c r="AO71" s="31">
        <v>800</v>
      </c>
      <c r="AP71" s="31">
        <v>800</v>
      </c>
      <c r="AQ71" s="31">
        <v>800</v>
      </c>
      <c r="AR71" s="31">
        <v>800</v>
      </c>
      <c r="AS71" s="31">
        <v>800</v>
      </c>
      <c r="AT71" s="31">
        <v>800</v>
      </c>
      <c r="AU71" s="31">
        <v>800</v>
      </c>
      <c r="AV71" s="31">
        <v>800</v>
      </c>
      <c r="AW71" s="31">
        <v>800</v>
      </c>
      <c r="AX71" s="31">
        <v>800</v>
      </c>
      <c r="AY71" s="28"/>
      <c r="AZ71" s="28">
        <v>1000</v>
      </c>
      <c r="BA71" s="31">
        <v>1000</v>
      </c>
      <c r="BB71" s="31">
        <v>1000</v>
      </c>
      <c r="BC71" s="15">
        <v>1000</v>
      </c>
      <c r="BD71" s="31">
        <v>1000</v>
      </c>
      <c r="BE71" s="31">
        <v>1000</v>
      </c>
      <c r="BF71" s="31">
        <v>1000</v>
      </c>
      <c r="BG71" s="31">
        <v>1000</v>
      </c>
      <c r="BH71" s="31">
        <v>1000</v>
      </c>
      <c r="BI71" s="31">
        <v>1000</v>
      </c>
      <c r="BJ71" s="31">
        <v>1000</v>
      </c>
      <c r="BK71" s="31">
        <v>1000</v>
      </c>
      <c r="BL71" s="31">
        <v>1000</v>
      </c>
      <c r="BM71" s="28"/>
      <c r="BN71" s="28">
        <v>1000</v>
      </c>
      <c r="BO71" s="31">
        <v>1000</v>
      </c>
      <c r="BP71" s="31"/>
      <c r="BQ71" s="31">
        <v>1000</v>
      </c>
      <c r="BR71" s="31">
        <v>1000</v>
      </c>
      <c r="BS71" s="31">
        <v>1000</v>
      </c>
      <c r="BT71" s="31">
        <v>1000</v>
      </c>
      <c r="BU71" s="31">
        <v>1000</v>
      </c>
      <c r="BV71" s="31">
        <v>1000</v>
      </c>
      <c r="BW71" s="31">
        <v>1000</v>
      </c>
      <c r="BX71" s="31">
        <v>1000</v>
      </c>
      <c r="BY71" s="31">
        <v>1000</v>
      </c>
      <c r="BZ71" s="31">
        <v>1000</v>
      </c>
      <c r="CA71" s="28"/>
      <c r="CB71" s="28"/>
      <c r="CP71" s="103"/>
      <c r="CQ71" s="103"/>
      <c r="CR71" s="103"/>
      <c r="CS71" s="421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520">
        <v>0</v>
      </c>
      <c r="DG71" s="520" t="s">
        <v>5904</v>
      </c>
      <c r="DH71" s="520" t="s">
        <v>5904</v>
      </c>
      <c r="DI71" s="520" t="s">
        <v>5905</v>
      </c>
      <c r="DJ71" s="520" t="s">
        <v>5905</v>
      </c>
      <c r="DK71" s="520" t="s">
        <v>6176</v>
      </c>
      <c r="DL71" s="520" t="s">
        <v>6428</v>
      </c>
      <c r="DM71" s="520"/>
      <c r="DN71" s="520"/>
      <c r="DO71" s="520"/>
      <c r="DP71" s="520"/>
      <c r="DQ71" s="521"/>
      <c r="DR71" s="7"/>
      <c r="DS71" s="355"/>
      <c r="DT71" s="28" t="s">
        <v>5257</v>
      </c>
      <c r="DU71" s="28"/>
      <c r="DV71" s="103"/>
      <c r="DW71" s="7"/>
      <c r="DX71" s="7"/>
      <c r="DY71" s="7"/>
      <c r="DZ71" s="7"/>
      <c r="EA71" s="7"/>
    </row>
    <row r="72" spans="1:132" s="275" customFormat="1" x14ac:dyDescent="0.25">
      <c r="A72" s="37">
        <v>74</v>
      </c>
      <c r="B72" s="79" t="s">
        <v>61</v>
      </c>
      <c r="C72" s="31" t="s">
        <v>12</v>
      </c>
      <c r="D72" s="31" t="s">
        <v>13</v>
      </c>
      <c r="E72" s="31" t="s">
        <v>1</v>
      </c>
      <c r="F72" s="31" t="s">
        <v>5</v>
      </c>
      <c r="G72" s="42" t="s">
        <v>704</v>
      </c>
      <c r="H72" s="42"/>
      <c r="I72" s="31">
        <v>1000</v>
      </c>
      <c r="J72" s="31">
        <v>750</v>
      </c>
      <c r="K72" s="31">
        <v>750</v>
      </c>
      <c r="L72" s="31">
        <v>750</v>
      </c>
      <c r="M72" s="31">
        <v>750</v>
      </c>
      <c r="N72" s="31"/>
      <c r="O72" s="31">
        <v>750</v>
      </c>
      <c r="P72" s="31">
        <v>750</v>
      </c>
      <c r="Q72" s="31">
        <v>750</v>
      </c>
      <c r="R72" s="31">
        <v>750</v>
      </c>
      <c r="S72" s="31">
        <v>750</v>
      </c>
      <c r="T72" s="31">
        <v>750</v>
      </c>
      <c r="U72" s="31">
        <v>750</v>
      </c>
      <c r="V72" s="31">
        <v>750</v>
      </c>
      <c r="W72" s="28"/>
      <c r="X72" s="28">
        <v>800</v>
      </c>
      <c r="Y72" s="31">
        <v>800</v>
      </c>
      <c r="Z72" s="31">
        <v>800</v>
      </c>
      <c r="AA72" s="67">
        <v>800</v>
      </c>
      <c r="AB72" s="31">
        <v>800</v>
      </c>
      <c r="AC72" s="31">
        <v>800</v>
      </c>
      <c r="AD72" s="31">
        <v>800</v>
      </c>
      <c r="AE72" s="31">
        <v>800</v>
      </c>
      <c r="AF72" s="31">
        <v>800</v>
      </c>
      <c r="AG72" s="31">
        <v>800</v>
      </c>
      <c r="AH72" s="31">
        <v>800</v>
      </c>
      <c r="AI72" s="31">
        <v>800</v>
      </c>
      <c r="AJ72" s="31">
        <v>800</v>
      </c>
      <c r="AK72" s="28"/>
      <c r="AL72" s="28">
        <v>850</v>
      </c>
      <c r="AM72" s="31">
        <v>850</v>
      </c>
      <c r="AN72" s="31">
        <v>850</v>
      </c>
      <c r="AO72" s="31"/>
      <c r="AP72" s="31"/>
      <c r="AQ72" s="31">
        <v>850</v>
      </c>
      <c r="AR72" s="31">
        <v>850</v>
      </c>
      <c r="AS72" s="31">
        <v>850</v>
      </c>
      <c r="AT72" s="31">
        <v>850</v>
      </c>
      <c r="AU72" s="31">
        <v>850</v>
      </c>
      <c r="AV72" s="31">
        <v>850</v>
      </c>
      <c r="AW72" s="31">
        <v>850</v>
      </c>
      <c r="AX72" s="31">
        <v>850</v>
      </c>
      <c r="AY72" s="28"/>
      <c r="AZ72" s="28">
        <v>1000</v>
      </c>
      <c r="BA72" s="31">
        <v>1000</v>
      </c>
      <c r="BB72" s="31">
        <v>1000</v>
      </c>
      <c r="BC72" s="15">
        <v>1000</v>
      </c>
      <c r="BD72" s="31">
        <v>1000</v>
      </c>
      <c r="BE72" s="31">
        <v>1000</v>
      </c>
      <c r="BF72" s="31">
        <v>1000</v>
      </c>
      <c r="BG72" s="31">
        <v>1000</v>
      </c>
      <c r="BH72" s="31">
        <v>1000</v>
      </c>
      <c r="BI72" s="31">
        <v>1000</v>
      </c>
      <c r="BJ72" s="31">
        <v>1000</v>
      </c>
      <c r="BK72" s="31">
        <v>1000</v>
      </c>
      <c r="BL72" s="31">
        <v>1000</v>
      </c>
      <c r="BM72" s="28"/>
      <c r="BN72" s="28"/>
      <c r="BO72" s="31">
        <v>1000</v>
      </c>
      <c r="BP72" s="31">
        <v>1000</v>
      </c>
      <c r="BQ72" s="47">
        <v>1000</v>
      </c>
      <c r="BR72" s="47">
        <v>1000</v>
      </c>
      <c r="BS72" s="47">
        <v>1000</v>
      </c>
      <c r="BT72" s="47">
        <v>1000</v>
      </c>
      <c r="BU72" s="47">
        <v>1000</v>
      </c>
      <c r="BV72" s="47">
        <v>1000</v>
      </c>
      <c r="BW72" s="47">
        <v>1000</v>
      </c>
      <c r="BX72" s="47">
        <v>1000</v>
      </c>
      <c r="BY72" s="47">
        <v>1000</v>
      </c>
      <c r="BZ72" s="47">
        <v>1000</v>
      </c>
      <c r="CA72" s="28"/>
      <c r="CB72" s="28">
        <v>1200</v>
      </c>
      <c r="CP72" s="103"/>
      <c r="CQ72" s="103"/>
      <c r="CR72" s="103"/>
      <c r="CS72" s="421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47"/>
      <c r="DT72" s="7"/>
      <c r="DU72" s="7"/>
      <c r="DV72" s="7"/>
      <c r="DW72" s="7"/>
      <c r="DX72" s="7"/>
      <c r="DY72" s="7"/>
      <c r="DZ72" s="7"/>
      <c r="EA72" s="7"/>
      <c r="EB72" s="134">
        <v>12000</v>
      </c>
    </row>
    <row r="73" spans="1:132" s="275" customFormat="1" x14ac:dyDescent="0.25">
      <c r="A73" s="59">
        <v>701</v>
      </c>
      <c r="B73" s="47" t="s">
        <v>5255</v>
      </c>
      <c r="C73" s="5" t="s">
        <v>5254</v>
      </c>
      <c r="D73" s="5" t="s">
        <v>2059</v>
      </c>
      <c r="E73" s="7" t="s">
        <v>399</v>
      </c>
      <c r="F73" s="7" t="s">
        <v>4509</v>
      </c>
      <c r="G73" s="41" t="s">
        <v>5256</v>
      </c>
      <c r="H73" s="3" t="s">
        <v>2066</v>
      </c>
      <c r="AK73" s="58"/>
      <c r="AL73" s="58"/>
      <c r="BM73" s="80"/>
      <c r="BN73" s="80"/>
      <c r="BO73" s="463"/>
      <c r="BP73" s="463"/>
      <c r="CA73" s="80"/>
      <c r="CB73" s="80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103"/>
      <c r="CQ73" s="103"/>
      <c r="CR73" s="103"/>
      <c r="CS73" s="421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47"/>
      <c r="DT73" s="7"/>
      <c r="DU73" s="7"/>
      <c r="DV73" s="7"/>
      <c r="DW73" s="7"/>
      <c r="DX73" s="7"/>
      <c r="DY73" s="7"/>
      <c r="DZ73" s="7"/>
      <c r="EA73" s="7"/>
    </row>
    <row r="74" spans="1:132" s="275" customFormat="1" x14ac:dyDescent="0.25">
      <c r="A74" s="245"/>
      <c r="B74" s="184"/>
      <c r="C74" s="184"/>
      <c r="D74" s="184"/>
      <c r="E74" s="24"/>
      <c r="F74" s="24"/>
      <c r="G74" s="169"/>
      <c r="H74" s="169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3"/>
      <c r="X74" s="103"/>
      <c r="AK74" s="103"/>
      <c r="AL74" s="103"/>
      <c r="AY74" s="103"/>
      <c r="AZ74" s="103"/>
      <c r="BC74" s="154"/>
      <c r="BM74" s="28"/>
      <c r="BN74" s="28"/>
      <c r="BO74" s="31"/>
      <c r="BP74" s="31"/>
      <c r="BR74" s="7"/>
      <c r="BS74" s="7"/>
      <c r="BT74" s="7"/>
      <c r="BU74" s="7"/>
      <c r="BV74" s="7"/>
      <c r="BW74" s="7"/>
      <c r="BX74" s="7"/>
      <c r="CA74" s="28"/>
      <c r="CB74" s="28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103"/>
      <c r="CQ74" s="103"/>
      <c r="CR74" s="103"/>
      <c r="CS74" s="421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47"/>
      <c r="DT74" s="7"/>
      <c r="DU74" s="7"/>
      <c r="DV74" s="7"/>
      <c r="DW74" s="7"/>
      <c r="DX74" s="7"/>
      <c r="DY74" s="7"/>
      <c r="DZ74" s="7"/>
      <c r="EA74" s="7"/>
    </row>
    <row r="75" spans="1:132" s="275" customFormat="1" x14ac:dyDescent="0.25">
      <c r="A75" s="245"/>
      <c r="B75" s="184"/>
      <c r="C75" s="184"/>
      <c r="D75" s="184"/>
      <c r="E75" s="184"/>
      <c r="F75" s="184"/>
      <c r="G75" s="169"/>
      <c r="H75" s="169"/>
      <c r="M75" s="419"/>
      <c r="N75" s="419"/>
      <c r="W75" s="103"/>
      <c r="X75" s="103"/>
      <c r="AA75" s="58"/>
      <c r="AB75" s="58"/>
      <c r="AC75" s="7"/>
      <c r="AD75" s="7"/>
      <c r="AE75" s="7"/>
      <c r="AF75" s="7"/>
      <c r="AG75" s="7"/>
      <c r="AH75" s="7"/>
      <c r="AI75" s="7"/>
      <c r="AJ75" s="7"/>
      <c r="AK75" s="103"/>
      <c r="AL75" s="103"/>
      <c r="AM75" s="7"/>
      <c r="AN75" s="7"/>
      <c r="AY75" s="103"/>
      <c r="AZ75" s="103"/>
      <c r="BC75" s="154"/>
      <c r="BH75" s="5"/>
      <c r="BI75" s="5"/>
      <c r="BJ75" s="5"/>
      <c r="BK75" s="5"/>
      <c r="BL75" s="5"/>
      <c r="BM75" s="28"/>
      <c r="BN75" s="28"/>
      <c r="BO75" s="19"/>
      <c r="BP75" s="19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28"/>
      <c r="CB75" s="28"/>
      <c r="DS75" s="47">
        <f>+CS75*(COUNTBLANK(CT75:DR75)-1)</f>
        <v>0</v>
      </c>
      <c r="DT75" s="7"/>
      <c r="DU75" s="7"/>
      <c r="DV75" s="7"/>
      <c r="DW75" s="7"/>
      <c r="DX75" s="7"/>
      <c r="DY75" s="7"/>
      <c r="DZ75" s="7"/>
      <c r="EA75" s="7"/>
    </row>
    <row r="76" spans="1:132" s="275" customFormat="1" x14ac:dyDescent="0.25">
      <c r="A76" s="245"/>
      <c r="B76" s="184"/>
      <c r="C76" s="184"/>
      <c r="D76" s="184"/>
      <c r="E76" s="184"/>
      <c r="F76" s="184"/>
      <c r="G76" s="169"/>
      <c r="H76" s="169"/>
      <c r="M76" s="419"/>
      <c r="N76" s="419"/>
      <c r="W76" s="103"/>
      <c r="X76" s="103"/>
      <c r="AA76" s="58"/>
      <c r="AB76" s="58"/>
      <c r="AC76" s="7"/>
      <c r="AD76" s="7"/>
      <c r="AE76" s="7"/>
      <c r="AF76" s="7"/>
      <c r="AG76" s="7"/>
      <c r="AH76" s="7"/>
      <c r="AI76" s="7"/>
      <c r="AJ76" s="7"/>
      <c r="AK76" s="103"/>
      <c r="AL76" s="103"/>
      <c r="AM76" s="7"/>
      <c r="AN76" s="7"/>
      <c r="AY76" s="103"/>
      <c r="AZ76" s="103"/>
      <c r="BC76" s="154"/>
      <c r="BH76" s="5"/>
      <c r="BI76" s="5"/>
      <c r="BJ76" s="5"/>
      <c r="BK76" s="5"/>
      <c r="BL76" s="5"/>
      <c r="BM76" s="28"/>
      <c r="BN76" s="28"/>
      <c r="BO76" s="19"/>
      <c r="BP76" s="19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28"/>
      <c r="CB76" s="28"/>
      <c r="CQ76" s="275">
        <f>3500*3</f>
        <v>10500</v>
      </c>
      <c r="DS76" s="47">
        <f>+CS76*(COUNTBLANK(CT76:DR76)-1)</f>
        <v>0</v>
      </c>
      <c r="DT76" s="7"/>
      <c r="DU76" s="7"/>
      <c r="DV76" s="7"/>
      <c r="DW76" s="7"/>
      <c r="DX76" s="7"/>
      <c r="DY76" s="7"/>
      <c r="DZ76" s="7"/>
      <c r="EA76" s="7"/>
    </row>
    <row r="77" spans="1:132" x14ac:dyDescent="0.25">
      <c r="A77" s="275"/>
      <c r="B77" s="637" t="s">
        <v>667</v>
      </c>
      <c r="C77" s="637"/>
      <c r="D77" s="275"/>
      <c r="E77" s="275"/>
      <c r="F77" s="275"/>
      <c r="G77" s="275"/>
      <c r="I77" s="275"/>
      <c r="J77" s="275"/>
      <c r="K77" s="275"/>
      <c r="L77" s="275"/>
      <c r="M77" s="275"/>
      <c r="N77" s="275"/>
      <c r="O77" s="275"/>
      <c r="P77" s="275"/>
      <c r="Q77" s="275"/>
      <c r="R77" s="275"/>
      <c r="S77" s="275"/>
      <c r="T77" s="275"/>
      <c r="U77" s="275"/>
      <c r="V77" s="275"/>
      <c r="W77" s="275"/>
      <c r="X77" s="275"/>
      <c r="Y77" s="275"/>
      <c r="Z77" s="275"/>
      <c r="AA77" s="275"/>
      <c r="AB77" s="275"/>
      <c r="AC77" s="275"/>
      <c r="AD77" s="275"/>
      <c r="AE77" s="275"/>
      <c r="AF77" s="275"/>
      <c r="AG77" s="275"/>
      <c r="AH77" s="275"/>
      <c r="AI77" s="275"/>
      <c r="AJ77" s="275"/>
      <c r="AM77" s="275"/>
      <c r="AN77" s="275"/>
      <c r="AO77" s="275"/>
      <c r="AP77" s="275"/>
      <c r="AQ77" s="275"/>
      <c r="AR77" s="275"/>
      <c r="AS77" s="275"/>
      <c r="AT77" s="275"/>
      <c r="AU77" s="275"/>
      <c r="AV77" s="275"/>
      <c r="AW77" s="275"/>
      <c r="AX77" s="275"/>
      <c r="AY77" s="275"/>
      <c r="AZ77" s="275"/>
      <c r="BA77" s="275"/>
      <c r="BB77" s="275"/>
      <c r="BC77" s="275"/>
      <c r="BD77" s="275"/>
      <c r="BE77" s="275"/>
      <c r="BF77" s="275"/>
      <c r="BG77" s="275"/>
      <c r="BH77" s="275"/>
      <c r="BI77" s="275"/>
      <c r="BJ77" s="275"/>
      <c r="BK77" s="275"/>
      <c r="BL77" s="275"/>
      <c r="BM77" s="28"/>
      <c r="BN77" s="28"/>
      <c r="BO77" s="31"/>
      <c r="BP77" s="31"/>
      <c r="BQ77" s="275"/>
      <c r="BR77" s="275"/>
      <c r="BS77" s="275"/>
      <c r="BT77" s="275"/>
      <c r="BU77" s="275"/>
      <c r="BV77" s="275"/>
      <c r="BW77" s="275"/>
      <c r="BX77" s="275"/>
      <c r="BY77" s="275"/>
      <c r="BZ77" s="275"/>
      <c r="CA77" s="28"/>
      <c r="CB77" s="28"/>
      <c r="DS77" s="47">
        <f>+CS77*(COUNTBLANK(CT77:DR77)-1)</f>
        <v>0</v>
      </c>
      <c r="DT77" s="7"/>
      <c r="DU77" s="7"/>
      <c r="DV77" s="7"/>
      <c r="DW77" s="7"/>
      <c r="DX77" s="7"/>
      <c r="DY77" s="7"/>
      <c r="DZ77" s="7"/>
      <c r="EA77" s="7"/>
    </row>
    <row r="78" spans="1:132" x14ac:dyDescent="0.25">
      <c r="A78" s="275"/>
      <c r="B78" s="275"/>
      <c r="C78" s="275"/>
      <c r="D78" s="275"/>
      <c r="E78" s="275"/>
      <c r="F78" s="275"/>
      <c r="G78" s="275"/>
      <c r="I78" s="275"/>
      <c r="J78" s="275"/>
      <c r="K78" s="275"/>
      <c r="L78" s="275"/>
      <c r="M78" s="275"/>
      <c r="N78" s="275"/>
      <c r="O78" s="275"/>
      <c r="P78" s="275"/>
      <c r="Q78" s="275"/>
      <c r="R78" s="275"/>
      <c r="S78" s="275"/>
      <c r="T78" s="275"/>
      <c r="U78" s="275"/>
      <c r="V78" s="275"/>
      <c r="W78" s="275"/>
      <c r="X78" s="275"/>
      <c r="Y78" s="275"/>
      <c r="Z78" s="275"/>
      <c r="AA78" s="275"/>
      <c r="AB78" s="275"/>
      <c r="AC78" s="275"/>
      <c r="AD78" s="275"/>
      <c r="AE78" s="275"/>
      <c r="AF78" s="275"/>
      <c r="AG78" s="275"/>
      <c r="AH78" s="275"/>
      <c r="AI78" s="275"/>
      <c r="AJ78" s="275"/>
      <c r="AM78" s="275"/>
      <c r="AN78" s="275"/>
      <c r="AO78" s="275"/>
      <c r="AP78" s="275"/>
      <c r="AQ78" s="275"/>
      <c r="AR78" s="275"/>
      <c r="AS78" s="275"/>
      <c r="AT78" s="275"/>
      <c r="AU78" s="275"/>
      <c r="AV78" s="275"/>
      <c r="AW78" s="275"/>
      <c r="AX78" s="275"/>
      <c r="AY78" s="275"/>
      <c r="AZ78" s="275"/>
      <c r="BA78" s="275"/>
      <c r="BB78" s="275"/>
      <c r="BC78" s="275"/>
      <c r="BD78" s="275"/>
      <c r="BE78" s="275"/>
      <c r="BF78" s="275"/>
      <c r="BG78" s="275"/>
      <c r="BH78" s="275"/>
      <c r="BI78" s="275"/>
      <c r="BJ78" s="275"/>
      <c r="BK78" s="275"/>
      <c r="BL78" s="275"/>
      <c r="BM78" s="275"/>
      <c r="BN78" s="275"/>
      <c r="BO78" s="275"/>
      <c r="BP78" s="275"/>
      <c r="BQ78" s="275"/>
      <c r="BR78" s="275"/>
      <c r="BS78" s="275"/>
      <c r="BT78" s="275"/>
      <c r="BU78" s="275"/>
      <c r="BV78" s="275"/>
      <c r="BW78" s="275"/>
      <c r="BX78" s="275"/>
      <c r="BY78" s="275"/>
      <c r="BZ78" s="275"/>
      <c r="CA78" s="275"/>
      <c r="CB78" s="275"/>
      <c r="DS78" s="47">
        <f t="shared" ref="DS78:DS95" si="2">+CS78*(COUNTBLANK(CT78:DR78)-1)</f>
        <v>0</v>
      </c>
      <c r="DT78" s="7"/>
      <c r="DU78" s="7"/>
      <c r="DV78" s="7"/>
      <c r="DW78" s="7"/>
      <c r="DX78" s="7"/>
      <c r="DY78" s="7"/>
      <c r="DZ78" s="7"/>
      <c r="EA78" s="7"/>
    </row>
    <row r="79" spans="1:132" x14ac:dyDescent="0.25">
      <c r="DS79" s="47">
        <f t="shared" si="2"/>
        <v>0</v>
      </c>
      <c r="DT79" s="7"/>
      <c r="DU79" s="7"/>
      <c r="DV79" s="7"/>
      <c r="DW79" s="7"/>
      <c r="DX79" s="7"/>
      <c r="DY79" s="7"/>
      <c r="DZ79" s="7"/>
      <c r="EA79" s="7"/>
    </row>
    <row r="80" spans="1:132" x14ac:dyDescent="0.25">
      <c r="DS80" s="47">
        <f t="shared" si="2"/>
        <v>0</v>
      </c>
      <c r="DT80" s="7"/>
      <c r="DU80" s="7"/>
      <c r="DV80" s="7"/>
      <c r="DW80" s="7"/>
      <c r="DX80" s="7"/>
      <c r="DY80" s="7"/>
      <c r="DZ80" s="7"/>
      <c r="EA80" s="7"/>
    </row>
    <row r="81" spans="1:131" x14ac:dyDescent="0.25">
      <c r="B81" s="90" t="s">
        <v>930</v>
      </c>
      <c r="C81" s="91" t="s">
        <v>934</v>
      </c>
      <c r="D81" s="91" t="s">
        <v>935</v>
      </c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DS81" s="47">
        <f t="shared" si="2"/>
        <v>0</v>
      </c>
      <c r="DT81" s="7"/>
      <c r="DU81" s="7"/>
      <c r="DV81" s="7"/>
      <c r="DW81" s="7"/>
      <c r="DX81" s="7"/>
      <c r="DY81" s="7"/>
      <c r="DZ81" s="7"/>
      <c r="EA81" s="7"/>
    </row>
    <row r="82" spans="1:131" x14ac:dyDescent="0.25">
      <c r="B82" s="92"/>
      <c r="C82" s="91"/>
      <c r="D82" s="91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DS82" s="47">
        <f t="shared" si="2"/>
        <v>0</v>
      </c>
      <c r="DT82" s="7"/>
      <c r="DU82" s="7"/>
      <c r="DV82" s="7"/>
      <c r="DW82" s="7"/>
      <c r="DX82" s="7"/>
      <c r="DY82" s="7"/>
      <c r="DZ82" s="7"/>
      <c r="EA82" s="7"/>
    </row>
    <row r="83" spans="1:131" x14ac:dyDescent="0.25">
      <c r="B83" s="86"/>
      <c r="C83" s="62"/>
      <c r="DS83" s="47">
        <f t="shared" si="2"/>
        <v>0</v>
      </c>
      <c r="DT83" s="7"/>
      <c r="DU83" s="7"/>
      <c r="DV83" s="7"/>
      <c r="DW83" s="7"/>
      <c r="DX83" s="7"/>
      <c r="DY83" s="7"/>
      <c r="DZ83" s="7"/>
      <c r="EA83" s="7"/>
    </row>
    <row r="84" spans="1:131" x14ac:dyDescent="0.25">
      <c r="A84">
        <v>3</v>
      </c>
      <c r="B84" s="62">
        <v>200</v>
      </c>
      <c r="C84" s="62">
        <v>0</v>
      </c>
      <c r="D84" s="88">
        <f t="shared" ref="D84:D95" si="3">IFERROR(C84*B84, 0)</f>
        <v>0</v>
      </c>
      <c r="DS84" s="47">
        <f t="shared" si="2"/>
        <v>0</v>
      </c>
      <c r="DT84" s="7"/>
      <c r="DU84" s="7"/>
      <c r="DV84" s="7"/>
      <c r="DW84" s="7"/>
      <c r="DX84" s="7"/>
      <c r="DY84" s="7"/>
      <c r="DZ84" s="7"/>
      <c r="EA84" s="7"/>
    </row>
    <row r="85" spans="1:131" x14ac:dyDescent="0.25">
      <c r="A85">
        <v>4</v>
      </c>
      <c r="B85" s="62">
        <v>300</v>
      </c>
      <c r="C85" s="99">
        <v>0</v>
      </c>
      <c r="D85" s="88">
        <f t="shared" si="3"/>
        <v>0</v>
      </c>
      <c r="DS85" s="47">
        <f t="shared" si="2"/>
        <v>0</v>
      </c>
      <c r="DT85" s="7"/>
      <c r="DU85" s="7"/>
      <c r="DV85" s="7"/>
      <c r="DW85" s="7"/>
      <c r="DX85" s="7"/>
      <c r="DY85" s="7"/>
      <c r="DZ85" s="7"/>
      <c r="EA85" s="7"/>
    </row>
    <row r="86" spans="1:131" x14ac:dyDescent="0.25">
      <c r="A86">
        <v>5</v>
      </c>
      <c r="B86" s="62">
        <v>350</v>
      </c>
      <c r="C86" s="99">
        <v>0</v>
      </c>
      <c r="D86" s="88">
        <f t="shared" si="3"/>
        <v>0</v>
      </c>
      <c r="DS86" s="47">
        <f t="shared" si="2"/>
        <v>0</v>
      </c>
      <c r="DT86" s="7"/>
      <c r="DU86" s="7"/>
      <c r="DV86" s="7"/>
      <c r="DW86" s="7"/>
      <c r="DX86" s="7"/>
      <c r="DY86" s="7"/>
      <c r="DZ86" s="7"/>
      <c r="EA86" s="7"/>
    </row>
    <row r="87" spans="1:131" x14ac:dyDescent="0.25">
      <c r="A87">
        <v>6</v>
      </c>
      <c r="B87" s="62">
        <v>400</v>
      </c>
      <c r="C87" s="99">
        <v>0</v>
      </c>
      <c r="D87" s="88">
        <f t="shared" si="3"/>
        <v>0</v>
      </c>
      <c r="DS87" s="47">
        <f t="shared" si="2"/>
        <v>0</v>
      </c>
      <c r="DT87" s="7"/>
      <c r="DU87" s="7"/>
      <c r="DV87" s="7"/>
      <c r="DW87" s="7"/>
      <c r="DX87" s="7"/>
      <c r="DY87" s="7"/>
      <c r="DZ87" s="7"/>
      <c r="EA87" s="7"/>
    </row>
    <row r="88" spans="1:131" x14ac:dyDescent="0.25">
      <c r="A88">
        <v>7</v>
      </c>
      <c r="B88" s="62">
        <v>500</v>
      </c>
      <c r="C88" s="99">
        <v>1</v>
      </c>
      <c r="D88" s="88">
        <f t="shared" si="3"/>
        <v>500</v>
      </c>
      <c r="DS88" s="47">
        <f t="shared" si="2"/>
        <v>0</v>
      </c>
      <c r="DT88" s="7"/>
      <c r="DU88" s="7"/>
      <c r="DV88" s="7"/>
      <c r="DW88" s="7"/>
      <c r="DX88" s="7"/>
      <c r="DY88" s="7"/>
      <c r="DZ88" s="7"/>
      <c r="EA88" s="7"/>
    </row>
    <row r="89" spans="1:131" x14ac:dyDescent="0.25">
      <c r="A89">
        <v>8</v>
      </c>
      <c r="B89" s="62">
        <v>550</v>
      </c>
      <c r="C89" s="99">
        <v>0</v>
      </c>
      <c r="D89" s="88">
        <f t="shared" si="3"/>
        <v>0</v>
      </c>
      <c r="DS89" s="47">
        <f t="shared" si="2"/>
        <v>0</v>
      </c>
      <c r="DT89" s="7"/>
      <c r="DU89" s="7"/>
      <c r="DV89" s="7"/>
      <c r="DW89" s="7"/>
      <c r="DX89" s="7"/>
      <c r="DY89" s="7"/>
      <c r="DZ89" s="7"/>
      <c r="EA89" s="7"/>
    </row>
    <row r="90" spans="1:131" x14ac:dyDescent="0.25">
      <c r="A90">
        <v>9</v>
      </c>
      <c r="B90" s="62">
        <v>600</v>
      </c>
      <c r="C90" s="99">
        <v>2</v>
      </c>
      <c r="D90" s="88">
        <f t="shared" si="3"/>
        <v>1200</v>
      </c>
      <c r="DS90" s="47">
        <f t="shared" si="2"/>
        <v>0</v>
      </c>
      <c r="DT90" s="7"/>
      <c r="DU90" s="7"/>
      <c r="DV90" s="7"/>
      <c r="DW90" s="7"/>
      <c r="DX90" s="7"/>
      <c r="DY90" s="7"/>
      <c r="DZ90" s="7"/>
      <c r="EA90" s="7"/>
    </row>
    <row r="91" spans="1:131" x14ac:dyDescent="0.25">
      <c r="A91">
        <v>10</v>
      </c>
      <c r="B91" s="62">
        <v>650</v>
      </c>
      <c r="C91" s="99">
        <v>1</v>
      </c>
      <c r="D91" s="88">
        <f t="shared" si="3"/>
        <v>650</v>
      </c>
      <c r="DS91" s="47">
        <f t="shared" si="2"/>
        <v>0</v>
      </c>
      <c r="DT91" s="7"/>
      <c r="DU91" s="7"/>
      <c r="DV91" s="7"/>
      <c r="DW91" s="7"/>
      <c r="DX91" s="7"/>
      <c r="DY91" s="7"/>
      <c r="DZ91" s="7"/>
      <c r="EA91" s="7"/>
    </row>
    <row r="92" spans="1:131" x14ac:dyDescent="0.25">
      <c r="A92">
        <v>11</v>
      </c>
      <c r="B92" s="62">
        <v>700</v>
      </c>
      <c r="C92" s="99">
        <v>1</v>
      </c>
      <c r="D92" s="88">
        <f t="shared" si="3"/>
        <v>700</v>
      </c>
      <c r="DS92" s="47">
        <f t="shared" si="2"/>
        <v>0</v>
      </c>
      <c r="DT92" s="7"/>
      <c r="DU92" s="7"/>
      <c r="DV92" s="7"/>
      <c r="DW92" s="7"/>
      <c r="DX92" s="7"/>
      <c r="DY92" s="7"/>
      <c r="DZ92" s="7"/>
      <c r="EA92" s="7"/>
    </row>
    <row r="93" spans="1:131" x14ac:dyDescent="0.25">
      <c r="A93">
        <v>12</v>
      </c>
      <c r="B93" s="62">
        <v>750</v>
      </c>
      <c r="C93" s="99">
        <v>3</v>
      </c>
      <c r="D93" s="88">
        <f t="shared" si="3"/>
        <v>2250</v>
      </c>
      <c r="DS93" s="47">
        <f t="shared" si="2"/>
        <v>0</v>
      </c>
      <c r="DT93" s="7"/>
      <c r="DU93" s="7"/>
      <c r="DV93" s="7"/>
      <c r="DW93" s="7"/>
      <c r="DX93" s="7"/>
      <c r="DY93" s="7"/>
      <c r="DZ93" s="7"/>
      <c r="EA93" s="7"/>
    </row>
    <row r="94" spans="1:131" x14ac:dyDescent="0.25">
      <c r="A94">
        <v>13</v>
      </c>
      <c r="B94" s="62">
        <v>800</v>
      </c>
      <c r="C94" s="99">
        <v>33</v>
      </c>
      <c r="D94" s="88">
        <f t="shared" si="3"/>
        <v>26400</v>
      </c>
      <c r="DS94" s="47">
        <f t="shared" si="2"/>
        <v>0</v>
      </c>
      <c r="DT94" s="7"/>
      <c r="DU94" s="7"/>
      <c r="DV94" s="7"/>
      <c r="DW94" s="7"/>
      <c r="DX94" s="7"/>
      <c r="DY94" s="7"/>
      <c r="DZ94" s="7"/>
      <c r="EA94" s="7"/>
    </row>
    <row r="95" spans="1:131" x14ac:dyDescent="0.25">
      <c r="B95" s="62" t="s">
        <v>931</v>
      </c>
      <c r="C95" s="62">
        <v>0</v>
      </c>
      <c r="D95" s="88">
        <f t="shared" si="3"/>
        <v>0</v>
      </c>
      <c r="DS95" s="47">
        <f t="shared" si="2"/>
        <v>0</v>
      </c>
      <c r="DT95" s="7"/>
      <c r="DU95" s="7"/>
      <c r="DV95" s="7"/>
      <c r="DW95" s="7"/>
      <c r="DX95" s="7"/>
      <c r="DY95" s="7"/>
      <c r="DZ95" s="7"/>
      <c r="EA95" s="7"/>
    </row>
    <row r="96" spans="1:131" ht="15.75" thickBot="1" x14ac:dyDescent="0.3">
      <c r="B96" s="87" t="s">
        <v>932</v>
      </c>
      <c r="C96" s="94">
        <f>SUM(C84:C95)</f>
        <v>41</v>
      </c>
      <c r="D96" s="88">
        <f>SUM(D84:D95)</f>
        <v>31700</v>
      </c>
    </row>
    <row r="97" spans="2:107" ht="15.75" thickTop="1" x14ac:dyDescent="0.25">
      <c r="B97" t="s">
        <v>933</v>
      </c>
      <c r="C97" s="62"/>
    </row>
    <row r="98" spans="2:107" x14ac:dyDescent="0.25">
      <c r="B98" s="89"/>
      <c r="C98" s="98"/>
      <c r="D98" s="88"/>
    </row>
    <row r="99" spans="2:107" outlineLevel="1" x14ac:dyDescent="0.25">
      <c r="C99" s="98"/>
      <c r="D99" s="100"/>
      <c r="DC99" s="275">
        <f>16400+13200</f>
        <v>29600</v>
      </c>
    </row>
    <row r="100" spans="2:107" outlineLevel="1" x14ac:dyDescent="0.25">
      <c r="C100" s="98"/>
    </row>
    <row r="101" spans="2:107" x14ac:dyDescent="0.25">
      <c r="B101" t="s">
        <v>937</v>
      </c>
      <c r="C101" s="62"/>
      <c r="D101" s="88">
        <f>-SUM(Y4:Y58)</f>
        <v>-27450</v>
      </c>
    </row>
    <row r="102" spans="2:107" ht="15.75" outlineLevel="1" thickBot="1" x14ac:dyDescent="0.3">
      <c r="B102" t="s">
        <v>936</v>
      </c>
      <c r="C102" s="62"/>
      <c r="D102" s="95">
        <f>+D96+D101</f>
        <v>4250</v>
      </c>
    </row>
    <row r="103" spans="2:107" ht="15.75" outlineLevel="1" thickTop="1" x14ac:dyDescent="0.25"/>
    <row r="104" spans="2:107" x14ac:dyDescent="0.25">
      <c r="B104" t="s">
        <v>941</v>
      </c>
      <c r="C104" s="97"/>
      <c r="D104" s="88">
        <f>-SUM(Z4:Z96)</f>
        <v>-30850</v>
      </c>
    </row>
    <row r="105" spans="2:107" ht="15.75" outlineLevel="1" thickBot="1" x14ac:dyDescent="0.3">
      <c r="B105" t="s">
        <v>942</v>
      </c>
      <c r="C105" s="97"/>
      <c r="D105" s="95">
        <f>+D96+D104</f>
        <v>850</v>
      </c>
    </row>
    <row r="106" spans="2:107" ht="15.75" outlineLevel="1" thickTop="1" x14ac:dyDescent="0.25"/>
    <row r="107" spans="2:107" x14ac:dyDescent="0.25">
      <c r="B107" t="s">
        <v>943</v>
      </c>
      <c r="C107" s="97"/>
      <c r="D107" s="88">
        <f>-SUM(AA4:AA92)</f>
        <v>-27950</v>
      </c>
    </row>
    <row r="108" spans="2:107" ht="15.75" outlineLevel="1" thickBot="1" x14ac:dyDescent="0.3">
      <c r="B108" t="s">
        <v>944</v>
      </c>
      <c r="C108" s="97"/>
      <c r="D108" s="95">
        <f>+D96+D107</f>
        <v>3750</v>
      </c>
    </row>
    <row r="109" spans="2:107" ht="15.75" outlineLevel="1" thickTop="1" x14ac:dyDescent="0.25"/>
    <row r="110" spans="2:107" x14ac:dyDescent="0.25">
      <c r="B110" t="s">
        <v>945</v>
      </c>
      <c r="C110" s="97"/>
      <c r="D110" s="88">
        <f>-SUM(AB4:AB94)</f>
        <v>-26100</v>
      </c>
    </row>
    <row r="111" spans="2:107" ht="15.75" thickBot="1" x14ac:dyDescent="0.3">
      <c r="B111" t="s">
        <v>946</v>
      </c>
      <c r="C111" s="97"/>
      <c r="D111" s="95">
        <f>+D96+D110</f>
        <v>5600</v>
      </c>
    </row>
    <row r="112" spans="2:107" ht="15.75" thickTop="1" x14ac:dyDescent="0.25"/>
    <row r="113" spans="2:4" x14ac:dyDescent="0.25">
      <c r="B113" t="s">
        <v>951</v>
      </c>
      <c r="C113" s="115"/>
      <c r="D113" s="88">
        <f>-SUM(AC4:AC89)</f>
        <v>-31600</v>
      </c>
    </row>
    <row r="114" spans="2:4" ht="15.75" thickBot="1" x14ac:dyDescent="0.3">
      <c r="B114" t="s">
        <v>952</v>
      </c>
      <c r="C114" s="115"/>
      <c r="D114" s="95">
        <f>D96+D113</f>
        <v>100</v>
      </c>
    </row>
    <row r="115" spans="2:4" ht="15.75" thickTop="1" x14ac:dyDescent="0.25"/>
    <row r="116" spans="2:4" x14ac:dyDescent="0.25">
      <c r="B116" t="s">
        <v>974</v>
      </c>
      <c r="D116" s="88">
        <f>-SUM(AD4:AD62)</f>
        <v>-28400</v>
      </c>
    </row>
    <row r="117" spans="2:4" ht="15.75" thickBot="1" x14ac:dyDescent="0.3">
      <c r="B117" t="s">
        <v>975</v>
      </c>
      <c r="D117" s="95">
        <f>D96+D116</f>
        <v>3300</v>
      </c>
    </row>
    <row r="118" spans="2:4" ht="15.75" thickTop="1" x14ac:dyDescent="0.25"/>
    <row r="119" spans="2:4" x14ac:dyDescent="0.25">
      <c r="B119" t="s">
        <v>976</v>
      </c>
      <c r="D119" s="88">
        <f>-SUM(AE4:AE64)</f>
        <v>-28400</v>
      </c>
    </row>
    <row r="120" spans="2:4" ht="15.75" thickBot="1" x14ac:dyDescent="0.3">
      <c r="B120" t="s">
        <v>977</v>
      </c>
      <c r="D120" s="95">
        <f>D96+D119</f>
        <v>3300</v>
      </c>
    </row>
    <row r="121" spans="2:4" ht="15.75" thickTop="1" x14ac:dyDescent="0.25"/>
    <row r="122" spans="2:4" x14ac:dyDescent="0.25">
      <c r="B122" t="s">
        <v>978</v>
      </c>
      <c r="D122" s="88">
        <f>-SUM(AF4:AF64)</f>
        <v>-28400</v>
      </c>
    </row>
    <row r="123" spans="2:4" ht="15.75" thickBot="1" x14ac:dyDescent="0.3">
      <c r="B123" t="s">
        <v>979</v>
      </c>
      <c r="D123" s="95">
        <f>D96+D122</f>
        <v>3300</v>
      </c>
    </row>
    <row r="124" spans="2:4" ht="15.75" thickTop="1" x14ac:dyDescent="0.25"/>
    <row r="125" spans="2:4" x14ac:dyDescent="0.25">
      <c r="B125" t="s">
        <v>980</v>
      </c>
      <c r="D125" s="88">
        <f>-SUM(AG4:AG64)</f>
        <v>-28450</v>
      </c>
    </row>
    <row r="126" spans="2:4" ht="15.75" thickBot="1" x14ac:dyDescent="0.3">
      <c r="B126" t="s">
        <v>981</v>
      </c>
      <c r="D126" s="95">
        <f>D96+D125</f>
        <v>3250</v>
      </c>
    </row>
    <row r="127" spans="2:4" ht="15.75" thickTop="1" x14ac:dyDescent="0.25"/>
    <row r="128" spans="2:4" x14ac:dyDescent="0.25">
      <c r="B128" t="s">
        <v>982</v>
      </c>
      <c r="D128" s="88">
        <f>-SUM(AH4:AH64)</f>
        <v>-27750</v>
      </c>
    </row>
    <row r="129" spans="2:4" ht="15.75" thickBot="1" x14ac:dyDescent="0.3">
      <c r="B129" t="s">
        <v>983</v>
      </c>
      <c r="D129" s="95">
        <f>D96+D128</f>
        <v>3950</v>
      </c>
    </row>
    <row r="130" spans="2:4" ht="15.75" thickTop="1" x14ac:dyDescent="0.25"/>
    <row r="131" spans="2:4" x14ac:dyDescent="0.25">
      <c r="B131" t="s">
        <v>984</v>
      </c>
      <c r="D131" s="88">
        <f>-SUM(AI4:AI69)</f>
        <v>-28600</v>
      </c>
    </row>
    <row r="132" spans="2:4" ht="15.75" thickBot="1" x14ac:dyDescent="0.3">
      <c r="B132" t="s">
        <v>985</v>
      </c>
      <c r="D132" s="95">
        <f>D96+D131</f>
        <v>3100</v>
      </c>
    </row>
    <row r="133" spans="2:4" ht="15.75" thickTop="1" x14ac:dyDescent="0.25"/>
    <row r="134" spans="2:4" x14ac:dyDescent="0.25">
      <c r="B134" t="s">
        <v>987</v>
      </c>
      <c r="D134" s="88">
        <f>-SUM(AJ4:AJ69)</f>
        <v>-28600</v>
      </c>
    </row>
    <row r="135" spans="2:4" ht="15.75" thickBot="1" x14ac:dyDescent="0.3">
      <c r="B135" t="s">
        <v>988</v>
      </c>
      <c r="D135" s="95">
        <f>D96+D134</f>
        <v>3100</v>
      </c>
    </row>
    <row r="136" spans="2:4" ht="15.75" thickTop="1" x14ac:dyDescent="0.25"/>
    <row r="155" spans="4:4" x14ac:dyDescent="0.25">
      <c r="D155">
        <f>650+650+750+750</f>
        <v>2800</v>
      </c>
    </row>
  </sheetData>
  <autoFilter ref="A3:AP23"/>
  <mergeCells count="7">
    <mergeCell ref="M12:N12"/>
    <mergeCell ref="M11:N11"/>
    <mergeCell ref="M10:N10"/>
    <mergeCell ref="B77:C77"/>
    <mergeCell ref="M49:N49"/>
    <mergeCell ref="M50:N50"/>
    <mergeCell ref="M52:N52"/>
  </mergeCells>
  <pageMargins left="0.2" right="0.2" top="0.25" bottom="0.25" header="0.3" footer="0.3"/>
  <pageSetup paperSize="9" scale="95" orientation="portrait" horizontalDpi="4294967293" verticalDpi="4294967293" r:id="rId1"/>
  <headerFooter>
    <oddHeader>&amp;L&amp;"Calibri"&amp;10&amp;K000000CLASSIFICATION: C1 - CONTROLLED&amp;1#</oddHeader>
  </headerFooter>
  <customProperties>
    <customPr name="_pios_id" r:id="rId2"/>
  </customProperties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EI136"/>
  <sheetViews>
    <sheetView zoomScaleNormal="100" workbookViewId="0">
      <pane xSplit="4" topLeftCell="DU1" activePane="topRight" state="frozen"/>
      <selection pane="topRight" activeCell="D28" sqref="D28"/>
    </sheetView>
  </sheetViews>
  <sheetFormatPr defaultRowHeight="15" outlineLevelRow="1" x14ac:dyDescent="0.25"/>
  <cols>
    <col min="1" max="1" width="7.5703125" bestFit="1" customWidth="1"/>
    <col min="2" max="2" width="21" bestFit="1" customWidth="1"/>
    <col min="3" max="3" width="29" bestFit="1" customWidth="1"/>
    <col min="4" max="4" width="34.5703125" customWidth="1"/>
    <col min="5" max="5" width="19.42578125" hidden="1" customWidth="1"/>
    <col min="6" max="6" width="20.28515625" hidden="1" customWidth="1"/>
    <col min="7" max="9" width="14.42578125" customWidth="1"/>
    <col min="10" max="10" width="15.140625" style="15" customWidth="1"/>
    <col min="11" max="11" width="12.85546875" style="15" customWidth="1"/>
    <col min="12" max="16" width="9.140625" customWidth="1"/>
    <col min="17" max="17" width="11.140625" customWidth="1"/>
    <col min="18" max="18" width="9.140625" customWidth="1"/>
    <col min="19" max="19" width="10.85546875" customWidth="1"/>
    <col min="20" max="20" width="10.5703125" customWidth="1"/>
    <col min="21" max="21" width="11.140625" customWidth="1"/>
    <col min="22" max="22" width="12.42578125" customWidth="1"/>
    <col min="23" max="24" width="10" customWidth="1"/>
    <col min="25" max="25" width="10.5703125" customWidth="1"/>
    <col min="26" max="37" width="9.140625" customWidth="1"/>
    <col min="38" max="38" width="10.85546875" style="171" customWidth="1"/>
    <col min="39" max="39" width="15.28515625" style="171" customWidth="1"/>
    <col min="40" max="51" width="9.140625" customWidth="1"/>
    <col min="52" max="52" width="10.85546875" customWidth="1"/>
    <col min="53" max="53" width="12.85546875" customWidth="1"/>
    <col min="54" max="54" width="9.140625" customWidth="1"/>
    <col min="55" max="55" width="10.42578125" customWidth="1"/>
    <col min="56" max="65" width="9.140625" customWidth="1"/>
    <col min="66" max="66" width="15.140625" customWidth="1"/>
    <col min="67" max="67" width="12.85546875" customWidth="1"/>
    <col min="68" max="68" width="9.85546875" customWidth="1"/>
    <col min="69" max="69" width="10.42578125" customWidth="1"/>
    <col min="70" max="71" width="9.140625" customWidth="1"/>
    <col min="72" max="72" width="10.5703125" customWidth="1"/>
    <col min="73" max="79" width="9.140625" customWidth="1"/>
    <col min="80" max="80" width="15.140625" customWidth="1"/>
    <col min="81" max="81" width="12.85546875" customWidth="1"/>
    <col min="82" max="93" width="9.140625" customWidth="1"/>
    <col min="94" max="94" width="10.7109375" customWidth="1"/>
    <col min="95" max="95" width="12" style="31" customWidth="1"/>
    <col min="96" max="96" width="12.85546875" style="31" customWidth="1"/>
    <col min="97" max="98" width="12.85546875" style="24" customWidth="1"/>
    <col min="99" max="109" width="9.85546875" style="24" customWidth="1"/>
    <col min="110" max="110" width="10.42578125" style="24" customWidth="1"/>
    <col min="111" max="115" width="9.85546875" style="24" customWidth="1"/>
    <col min="116" max="120" width="10.85546875" style="24" bestFit="1" customWidth="1"/>
    <col min="121" max="121" width="10.5703125" style="24" customWidth="1"/>
    <col min="122" max="124" width="9.85546875" style="24" customWidth="1"/>
    <col min="125" max="125" width="11.140625" style="24" customWidth="1"/>
    <col min="126" max="127" width="9.85546875" style="24" customWidth="1"/>
  </cols>
  <sheetData>
    <row r="1" spans="1:139" s="275" customFormat="1" ht="15.75" thickBot="1" x14ac:dyDescent="0.3">
      <c r="J1" s="405"/>
      <c r="K1" s="405"/>
      <c r="AL1" s="171"/>
      <c r="AM1" s="171"/>
      <c r="CQ1" s="31"/>
      <c r="CR1" s="31"/>
      <c r="CS1" s="24">
        <f>SUBTOTAL(9,CS4:CS21)</f>
        <v>0</v>
      </c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75">
        <f>+SUBTOTAL(9, DT3:DT91)</f>
        <v>33550</v>
      </c>
    </row>
    <row r="2" spans="1:139" s="11" customFormat="1" ht="39.75" customHeight="1" thickBot="1" x14ac:dyDescent="0.3">
      <c r="A2" s="12">
        <v>0</v>
      </c>
      <c r="B2" s="10" t="s">
        <v>100</v>
      </c>
      <c r="C2" s="38" t="s">
        <v>101</v>
      </c>
      <c r="D2" s="38" t="s">
        <v>102</v>
      </c>
      <c r="E2" s="10" t="s">
        <v>103</v>
      </c>
      <c r="F2" s="10" t="s">
        <v>0</v>
      </c>
      <c r="G2" s="10" t="s">
        <v>699</v>
      </c>
      <c r="H2" s="10" t="s">
        <v>1655</v>
      </c>
      <c r="I2" s="10" t="s">
        <v>1655</v>
      </c>
      <c r="J2" s="17" t="s">
        <v>92</v>
      </c>
      <c r="K2" s="17" t="s">
        <v>99</v>
      </c>
      <c r="L2" s="18" t="s">
        <v>93</v>
      </c>
      <c r="M2" s="10" t="s">
        <v>94</v>
      </c>
      <c r="N2" s="10" t="s">
        <v>95</v>
      </c>
      <c r="O2" s="10" t="s">
        <v>96</v>
      </c>
      <c r="P2" s="10" t="s">
        <v>97</v>
      </c>
      <c r="Q2" s="10" t="s">
        <v>98</v>
      </c>
      <c r="R2" s="10" t="s">
        <v>421</v>
      </c>
      <c r="S2" s="10" t="s">
        <v>423</v>
      </c>
      <c r="T2" s="10" t="s">
        <v>424</v>
      </c>
      <c r="U2" s="10" t="s">
        <v>452</v>
      </c>
      <c r="V2" s="10" t="s">
        <v>453</v>
      </c>
      <c r="W2" s="10" t="s">
        <v>454</v>
      </c>
      <c r="X2" s="30" t="s">
        <v>618</v>
      </c>
      <c r="Y2" s="30" t="s">
        <v>619</v>
      </c>
      <c r="Z2" s="26">
        <v>42826</v>
      </c>
      <c r="AA2" s="26">
        <v>42856</v>
      </c>
      <c r="AB2" s="26">
        <v>42887</v>
      </c>
      <c r="AC2" s="26">
        <v>42917</v>
      </c>
      <c r="AD2" s="26">
        <v>42948</v>
      </c>
      <c r="AE2" s="26">
        <v>42979</v>
      </c>
      <c r="AF2" s="26">
        <v>43009</v>
      </c>
      <c r="AG2" s="26">
        <v>43040</v>
      </c>
      <c r="AH2" s="26">
        <v>43070</v>
      </c>
      <c r="AI2" s="26">
        <v>43101</v>
      </c>
      <c r="AJ2" s="26">
        <v>43132</v>
      </c>
      <c r="AK2" s="26">
        <v>43160</v>
      </c>
      <c r="AL2" s="167" t="s">
        <v>1074</v>
      </c>
      <c r="AM2" s="167" t="s">
        <v>1102</v>
      </c>
      <c r="AN2" s="26">
        <v>43191</v>
      </c>
      <c r="AO2" s="26">
        <v>43221</v>
      </c>
      <c r="AP2" s="26">
        <v>43252</v>
      </c>
      <c r="AQ2" s="26">
        <v>43282</v>
      </c>
      <c r="AR2" s="26" t="s">
        <v>1321</v>
      </c>
      <c r="AS2" s="26" t="s">
        <v>1340</v>
      </c>
      <c r="AT2" s="153" t="s">
        <v>1341</v>
      </c>
      <c r="AU2" s="153" t="s">
        <v>1342</v>
      </c>
      <c r="AV2" s="153" t="s">
        <v>1343</v>
      </c>
      <c r="AW2" s="27">
        <v>43466</v>
      </c>
      <c r="AX2" s="27">
        <v>43497</v>
      </c>
      <c r="AY2" s="27">
        <v>43525</v>
      </c>
      <c r="AZ2" s="199" t="s">
        <v>1074</v>
      </c>
      <c r="BA2" s="199" t="s">
        <v>99</v>
      </c>
      <c r="BB2" s="27">
        <v>43556</v>
      </c>
      <c r="BC2" s="27">
        <v>43604</v>
      </c>
      <c r="BD2" s="27" t="s">
        <v>1378</v>
      </c>
      <c r="BE2" s="27" t="s">
        <v>1379</v>
      </c>
      <c r="BF2" s="27">
        <v>43696</v>
      </c>
      <c r="BG2" s="27">
        <v>43727</v>
      </c>
      <c r="BH2" s="200" t="s">
        <v>1382</v>
      </c>
      <c r="BI2" s="187" t="s">
        <v>1383</v>
      </c>
      <c r="BJ2" s="187" t="s">
        <v>1384</v>
      </c>
      <c r="BK2" s="81">
        <v>43831</v>
      </c>
      <c r="BL2" s="81">
        <v>43862</v>
      </c>
      <c r="BM2" s="81">
        <v>43891</v>
      </c>
      <c r="BN2" s="81" t="s">
        <v>92</v>
      </c>
      <c r="BO2" s="81" t="s">
        <v>99</v>
      </c>
      <c r="BP2" s="239" t="s">
        <v>1789</v>
      </c>
      <c r="BQ2" s="81" t="s">
        <v>1790</v>
      </c>
      <c r="BR2" s="81" t="s">
        <v>1829</v>
      </c>
      <c r="BS2" s="81" t="s">
        <v>1840</v>
      </c>
      <c r="BT2" s="81" t="s">
        <v>1865</v>
      </c>
      <c r="BU2" s="81" t="s">
        <v>1888</v>
      </c>
      <c r="BV2" s="241" t="s">
        <v>1927</v>
      </c>
      <c r="BW2" s="241">
        <v>44136</v>
      </c>
      <c r="BX2" s="241" t="s">
        <v>1996</v>
      </c>
      <c r="BY2" s="241" t="s">
        <v>1998</v>
      </c>
      <c r="BZ2" s="81">
        <v>44228</v>
      </c>
      <c r="CA2" s="81">
        <v>44276</v>
      </c>
      <c r="CB2" s="81" t="s">
        <v>92</v>
      </c>
      <c r="CC2" s="81" t="s">
        <v>99</v>
      </c>
      <c r="CD2" s="241" t="s">
        <v>2077</v>
      </c>
      <c r="CE2" s="255">
        <v>44337</v>
      </c>
      <c r="CF2" s="255">
        <v>44368</v>
      </c>
      <c r="CG2" s="255" t="s">
        <v>2154</v>
      </c>
      <c r="CH2" s="241" t="s">
        <v>2155</v>
      </c>
      <c r="CI2" s="241" t="s">
        <v>2188</v>
      </c>
      <c r="CJ2" s="241" t="s">
        <v>2157</v>
      </c>
      <c r="CK2" s="241" t="s">
        <v>2158</v>
      </c>
      <c r="CL2" s="241" t="s">
        <v>2159</v>
      </c>
      <c r="CM2" s="241" t="s">
        <v>2160</v>
      </c>
      <c r="CN2" s="81">
        <v>44593</v>
      </c>
      <c r="CO2" s="239" t="s">
        <v>2256</v>
      </c>
      <c r="CP2" s="338" t="s">
        <v>2358</v>
      </c>
      <c r="CQ2" s="199" t="s">
        <v>1074</v>
      </c>
      <c r="CR2" s="167" t="s">
        <v>99</v>
      </c>
      <c r="CS2" s="198" t="s">
        <v>4195</v>
      </c>
      <c r="CT2" s="409" t="s">
        <v>1939</v>
      </c>
      <c r="CU2" s="225">
        <v>44673</v>
      </c>
      <c r="CV2" s="221" t="s">
        <v>2523</v>
      </c>
      <c r="CW2" s="221" t="s">
        <v>2730</v>
      </c>
      <c r="CX2" s="221" t="s">
        <v>2900</v>
      </c>
      <c r="CY2" s="221">
        <v>44795</v>
      </c>
      <c r="CZ2" s="221" t="s">
        <v>2902</v>
      </c>
      <c r="DA2" s="221" t="s">
        <v>3122</v>
      </c>
      <c r="DB2" s="221" t="s">
        <v>3123</v>
      </c>
      <c r="DC2" s="221" t="s">
        <v>3124</v>
      </c>
      <c r="DD2" s="221" t="s">
        <v>3125</v>
      </c>
      <c r="DE2" s="221" t="s">
        <v>3911</v>
      </c>
      <c r="DF2" s="221" t="s">
        <v>3912</v>
      </c>
      <c r="DG2" s="221" t="s">
        <v>4782</v>
      </c>
      <c r="DH2" s="221" t="s">
        <v>5145</v>
      </c>
      <c r="DI2" s="221" t="s">
        <v>4971</v>
      </c>
      <c r="DJ2" s="221" t="s">
        <v>5146</v>
      </c>
      <c r="DK2" s="221" t="s">
        <v>5147</v>
      </c>
      <c r="DL2" s="221" t="s">
        <v>5148</v>
      </c>
      <c r="DM2" s="221" t="s">
        <v>5149</v>
      </c>
      <c r="DN2" s="221" t="s">
        <v>5150</v>
      </c>
      <c r="DO2" s="221" t="s">
        <v>5151</v>
      </c>
      <c r="DP2" s="221" t="s">
        <v>5152</v>
      </c>
      <c r="DQ2" s="221" t="s">
        <v>5153</v>
      </c>
      <c r="DR2" s="221" t="s">
        <v>5154</v>
      </c>
      <c r="DS2" s="221"/>
      <c r="DT2" s="404" t="s">
        <v>4022</v>
      </c>
      <c r="DU2" s="513" t="s">
        <v>92</v>
      </c>
      <c r="DV2" s="513" t="s">
        <v>99</v>
      </c>
      <c r="DW2" s="614" t="s">
        <v>7721</v>
      </c>
      <c r="DX2" s="532" t="s">
        <v>7616</v>
      </c>
      <c r="DY2" s="529" t="s">
        <v>7608</v>
      </c>
      <c r="DZ2" s="529" t="s">
        <v>7442</v>
      </c>
      <c r="EA2" s="529" t="s">
        <v>7774</v>
      </c>
      <c r="EB2" s="529" t="s">
        <v>7775</v>
      </c>
      <c r="EC2" s="529" t="s">
        <v>5148</v>
      </c>
      <c r="ED2" s="529" t="s">
        <v>5149</v>
      </c>
      <c r="EE2" s="529" t="s">
        <v>5150</v>
      </c>
      <c r="EF2" s="529" t="s">
        <v>5151</v>
      </c>
      <c r="EG2" s="529" t="s">
        <v>5152</v>
      </c>
      <c r="EH2" s="529" t="s">
        <v>5153</v>
      </c>
      <c r="EI2" s="529" t="s">
        <v>5154</v>
      </c>
    </row>
    <row r="3" spans="1:139" ht="15" customHeight="1" x14ac:dyDescent="0.25">
      <c r="A3" s="12"/>
      <c r="B3" s="10"/>
      <c r="C3" s="38"/>
      <c r="D3" s="38"/>
      <c r="E3" s="10"/>
      <c r="F3" s="10"/>
      <c r="G3" s="11"/>
      <c r="H3" s="238"/>
      <c r="I3" s="238"/>
      <c r="J3" s="14"/>
      <c r="K3" s="14"/>
      <c r="L3" s="16"/>
      <c r="M3" s="8"/>
      <c r="N3" s="8"/>
      <c r="O3" s="8"/>
      <c r="P3" s="8"/>
      <c r="Q3" s="8"/>
      <c r="X3" s="28"/>
      <c r="Y3" s="28"/>
      <c r="AL3" s="28"/>
      <c r="AM3" s="28"/>
      <c r="AZ3" s="28"/>
      <c r="BA3" s="28"/>
      <c r="BN3" s="28"/>
      <c r="BO3" s="28"/>
      <c r="BP3" s="31"/>
      <c r="BQ3" s="31"/>
      <c r="CB3" s="28"/>
      <c r="CC3" s="28"/>
      <c r="CP3" s="88"/>
      <c r="CQ3" s="28"/>
      <c r="CR3" s="28"/>
      <c r="CS3" s="28"/>
      <c r="CT3" s="406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47">
        <f>+CT3*(COUNTBLANK(CU3:DS3)-1)</f>
        <v>0</v>
      </c>
      <c r="DU3" s="28"/>
      <c r="DV3" s="28"/>
      <c r="DW3" s="28"/>
    </row>
    <row r="4" spans="1:139" x14ac:dyDescent="0.25">
      <c r="A4" s="1">
        <v>14</v>
      </c>
      <c r="B4" t="s">
        <v>191</v>
      </c>
      <c r="C4" s="47" t="s">
        <v>121</v>
      </c>
      <c r="D4" s="31" t="s">
        <v>122</v>
      </c>
      <c r="E4" t="s">
        <v>1</v>
      </c>
      <c r="F4" t="s">
        <v>106</v>
      </c>
      <c r="G4" s="41" t="s">
        <v>990</v>
      </c>
      <c r="H4" s="41"/>
      <c r="I4" s="41"/>
      <c r="K4" s="15">
        <v>750</v>
      </c>
      <c r="L4">
        <v>700</v>
      </c>
      <c r="M4">
        <v>700</v>
      </c>
      <c r="N4">
        <v>700</v>
      </c>
      <c r="O4">
        <v>700</v>
      </c>
      <c r="P4">
        <v>750</v>
      </c>
      <c r="Q4">
        <v>750</v>
      </c>
      <c r="R4">
        <v>750</v>
      </c>
      <c r="S4">
        <v>750</v>
      </c>
      <c r="T4">
        <v>750</v>
      </c>
      <c r="U4">
        <v>750</v>
      </c>
      <c r="V4">
        <v>750</v>
      </c>
      <c r="W4">
        <v>750</v>
      </c>
      <c r="X4" s="28"/>
      <c r="Y4" s="28">
        <v>800</v>
      </c>
      <c r="Z4">
        <v>800</v>
      </c>
      <c r="AA4">
        <v>800</v>
      </c>
      <c r="AB4">
        <v>800</v>
      </c>
      <c r="AC4" s="3">
        <v>800</v>
      </c>
      <c r="AD4" s="60">
        <v>800</v>
      </c>
      <c r="AE4" s="60">
        <v>800</v>
      </c>
      <c r="AF4" s="60">
        <v>800</v>
      </c>
      <c r="AG4" s="60">
        <v>800</v>
      </c>
      <c r="AH4" s="60">
        <v>800</v>
      </c>
      <c r="AI4" s="60">
        <v>800</v>
      </c>
      <c r="AJ4" s="60">
        <v>800</v>
      </c>
      <c r="AK4" s="60">
        <v>800</v>
      </c>
      <c r="AL4" s="35"/>
      <c r="AM4" s="35"/>
      <c r="AN4" s="60">
        <v>850</v>
      </c>
      <c r="AO4" s="60">
        <v>850</v>
      </c>
      <c r="AR4">
        <v>850</v>
      </c>
      <c r="AS4">
        <v>850</v>
      </c>
      <c r="AT4">
        <v>850</v>
      </c>
      <c r="AU4">
        <v>850</v>
      </c>
      <c r="AV4">
        <v>850</v>
      </c>
      <c r="AW4">
        <v>850</v>
      </c>
      <c r="AX4">
        <v>850</v>
      </c>
      <c r="AY4">
        <v>850</v>
      </c>
      <c r="AZ4" s="28"/>
      <c r="BA4" s="28"/>
      <c r="BB4">
        <v>1000</v>
      </c>
      <c r="BC4">
        <v>1000</v>
      </c>
      <c r="BE4">
        <v>1000</v>
      </c>
      <c r="BF4">
        <v>1000</v>
      </c>
      <c r="BG4">
        <v>1000</v>
      </c>
      <c r="BH4">
        <v>1000</v>
      </c>
      <c r="BI4">
        <v>1000</v>
      </c>
      <c r="BJ4">
        <v>1000</v>
      </c>
      <c r="BK4">
        <v>1000</v>
      </c>
      <c r="BL4">
        <v>1000</v>
      </c>
      <c r="BM4">
        <v>1000</v>
      </c>
      <c r="BN4" s="28"/>
      <c r="BO4" s="28"/>
      <c r="BP4" s="31">
        <v>1000</v>
      </c>
      <c r="BQ4" s="31">
        <v>1000</v>
      </c>
      <c r="BR4" s="183">
        <v>1000</v>
      </c>
      <c r="BS4" s="183">
        <v>1000</v>
      </c>
      <c r="BT4" s="183">
        <v>1000</v>
      </c>
      <c r="BU4" s="183">
        <v>1000</v>
      </c>
      <c r="BV4" s="183">
        <v>1000</v>
      </c>
      <c r="BW4" s="183">
        <v>1000</v>
      </c>
      <c r="BX4" s="183">
        <v>1000</v>
      </c>
      <c r="BY4" s="183">
        <v>1000</v>
      </c>
      <c r="BZ4" s="183">
        <v>1000</v>
      </c>
      <c r="CA4" s="183">
        <v>1000</v>
      </c>
      <c r="CB4" s="28"/>
      <c r="CC4" s="28"/>
      <c r="CD4" s="183">
        <v>1200</v>
      </c>
      <c r="CE4" s="183">
        <v>1200</v>
      </c>
      <c r="CF4" s="183">
        <v>1200</v>
      </c>
      <c r="CG4" s="183">
        <v>1200</v>
      </c>
      <c r="CH4" s="183">
        <v>1200</v>
      </c>
      <c r="CI4" s="183">
        <v>1200</v>
      </c>
      <c r="CJ4" s="183">
        <v>1200</v>
      </c>
      <c r="CK4" s="183">
        <v>1200</v>
      </c>
      <c r="CL4" s="318" t="s">
        <v>2794</v>
      </c>
      <c r="CM4" s="318" t="s">
        <v>2794</v>
      </c>
      <c r="CN4" s="318" t="s">
        <v>3229</v>
      </c>
      <c r="CO4" s="318" t="s">
        <v>3229</v>
      </c>
      <c r="CP4" s="275">
        <f>1200*(COUNTBLANK(BU4:CO4)-2)</f>
        <v>0</v>
      </c>
      <c r="CQ4" s="28"/>
      <c r="CR4" s="28"/>
      <c r="CS4" s="28"/>
      <c r="CT4" s="406">
        <v>1300</v>
      </c>
      <c r="CU4" s="7" t="s">
        <v>3571</v>
      </c>
      <c r="CV4" s="7" t="s">
        <v>3571</v>
      </c>
      <c r="CW4" s="7" t="s">
        <v>3851</v>
      </c>
      <c r="CX4" s="7" t="s">
        <v>3851</v>
      </c>
      <c r="CY4" s="7" t="s">
        <v>4119</v>
      </c>
      <c r="CZ4" s="7" t="s">
        <v>4363</v>
      </c>
      <c r="DA4" s="7" t="s">
        <v>4691</v>
      </c>
      <c r="DB4" s="7" t="s">
        <v>4920</v>
      </c>
      <c r="DC4" s="7" t="s">
        <v>4920</v>
      </c>
      <c r="DD4" s="7" t="s">
        <v>5203</v>
      </c>
      <c r="DE4" s="7" t="s">
        <v>5203</v>
      </c>
      <c r="DF4" s="7" t="s">
        <v>5464</v>
      </c>
      <c r="DG4" s="541" t="s">
        <v>5717</v>
      </c>
      <c r="DH4" s="520" t="s">
        <v>5717</v>
      </c>
      <c r="DI4" s="520" t="s">
        <v>5944</v>
      </c>
      <c r="DJ4" s="520" t="s">
        <v>6375</v>
      </c>
      <c r="DK4" s="520" t="s">
        <v>6375</v>
      </c>
      <c r="DL4" s="520" t="s">
        <v>6618</v>
      </c>
      <c r="DM4" s="520" t="s">
        <v>6852</v>
      </c>
      <c r="DN4" s="520" t="s">
        <v>7191</v>
      </c>
      <c r="DO4" s="520" t="s">
        <v>7191</v>
      </c>
      <c r="DP4" s="520" t="s">
        <v>7501</v>
      </c>
      <c r="DQ4" s="520" t="s">
        <v>8072</v>
      </c>
      <c r="DR4" s="520" t="s">
        <v>8397</v>
      </c>
      <c r="DS4" s="7">
        <f>COUNTBLANK(DG4:DR4)</f>
        <v>0</v>
      </c>
      <c r="DT4" s="47">
        <f t="shared" ref="DT4:DT23" si="0">+CT4*(COUNTBLANK(CU4:DS4)-1)</f>
        <v>-1300</v>
      </c>
      <c r="DU4" s="28"/>
      <c r="DV4" s="28"/>
      <c r="DW4" s="28"/>
      <c r="DX4" t="s">
        <v>8398</v>
      </c>
      <c r="DY4" t="s">
        <v>8398</v>
      </c>
    </row>
    <row r="5" spans="1:139" x14ac:dyDescent="0.25">
      <c r="A5" s="1">
        <v>16</v>
      </c>
      <c r="B5" t="s">
        <v>192</v>
      </c>
      <c r="C5" s="19" t="s">
        <v>126</v>
      </c>
      <c r="D5" s="31" t="s">
        <v>127</v>
      </c>
      <c r="E5" t="s">
        <v>1</v>
      </c>
      <c r="F5" t="s">
        <v>106</v>
      </c>
      <c r="G5" s="41" t="s">
        <v>748</v>
      </c>
      <c r="H5" s="41"/>
      <c r="I5" s="41"/>
      <c r="K5" s="15">
        <v>750</v>
      </c>
      <c r="L5">
        <v>700</v>
      </c>
      <c r="M5">
        <v>700</v>
      </c>
      <c r="N5">
        <v>700</v>
      </c>
      <c r="O5">
        <v>700</v>
      </c>
      <c r="P5">
        <v>750</v>
      </c>
      <c r="Q5">
        <v>750</v>
      </c>
      <c r="R5">
        <v>750</v>
      </c>
      <c r="S5">
        <v>750</v>
      </c>
      <c r="T5">
        <v>750</v>
      </c>
      <c r="U5">
        <v>750</v>
      </c>
      <c r="V5">
        <v>750</v>
      </c>
      <c r="W5">
        <v>750</v>
      </c>
      <c r="X5" s="28"/>
      <c r="Y5" s="28">
        <v>800</v>
      </c>
      <c r="Z5">
        <v>800</v>
      </c>
      <c r="AA5">
        <v>800</v>
      </c>
      <c r="AB5" s="67">
        <v>800</v>
      </c>
      <c r="AC5" s="7">
        <v>800</v>
      </c>
      <c r="AD5">
        <v>800</v>
      </c>
      <c r="AE5">
        <v>800</v>
      </c>
      <c r="AF5">
        <v>800</v>
      </c>
      <c r="AG5" s="60">
        <v>800</v>
      </c>
      <c r="AH5" s="60">
        <v>800</v>
      </c>
      <c r="AI5" s="60">
        <v>800</v>
      </c>
      <c r="AJ5" s="60">
        <v>800</v>
      </c>
      <c r="AK5" s="60">
        <v>800</v>
      </c>
      <c r="AL5" s="35"/>
      <c r="AM5" s="35">
        <v>850</v>
      </c>
      <c r="AN5" s="60">
        <v>850</v>
      </c>
      <c r="AO5" s="60">
        <v>850</v>
      </c>
      <c r="AP5">
        <v>850</v>
      </c>
      <c r="AQ5">
        <v>850</v>
      </c>
      <c r="AR5">
        <v>850</v>
      </c>
      <c r="AS5">
        <v>850</v>
      </c>
      <c r="AT5">
        <v>850</v>
      </c>
      <c r="AU5">
        <v>850</v>
      </c>
      <c r="AV5">
        <v>850</v>
      </c>
      <c r="AW5">
        <v>850</v>
      </c>
      <c r="AX5">
        <v>850</v>
      </c>
      <c r="AY5">
        <v>850</v>
      </c>
      <c r="AZ5" s="28"/>
      <c r="BA5" s="28">
        <v>1000</v>
      </c>
      <c r="BB5">
        <v>1000</v>
      </c>
      <c r="BC5">
        <v>1000</v>
      </c>
      <c r="BD5">
        <v>1000</v>
      </c>
      <c r="BE5">
        <v>1000</v>
      </c>
      <c r="BF5">
        <v>1000</v>
      </c>
      <c r="BG5">
        <v>1000</v>
      </c>
      <c r="BH5">
        <v>1000</v>
      </c>
      <c r="BI5">
        <v>1000</v>
      </c>
      <c r="BJ5">
        <v>1000</v>
      </c>
      <c r="BK5">
        <v>1000</v>
      </c>
      <c r="BL5">
        <v>1000</v>
      </c>
      <c r="BM5">
        <v>1000</v>
      </c>
      <c r="BN5" s="28"/>
      <c r="BO5" s="28">
        <v>1000</v>
      </c>
      <c r="BP5" s="31">
        <v>0</v>
      </c>
      <c r="BQ5" s="31">
        <v>0</v>
      </c>
      <c r="BR5" s="183">
        <v>0</v>
      </c>
      <c r="BS5" s="183">
        <v>1000</v>
      </c>
      <c r="BT5" s="183">
        <v>1000</v>
      </c>
      <c r="BU5" s="183">
        <v>1000</v>
      </c>
      <c r="BV5" s="183">
        <v>1000</v>
      </c>
      <c r="BW5" s="183">
        <v>1000</v>
      </c>
      <c r="BX5" s="183">
        <v>1000</v>
      </c>
      <c r="BY5" s="183">
        <v>1000</v>
      </c>
      <c r="BZ5" s="183">
        <v>1000</v>
      </c>
      <c r="CA5" s="183">
        <v>1000</v>
      </c>
      <c r="CB5" s="28"/>
      <c r="CC5" s="28" t="s">
        <v>3339</v>
      </c>
      <c r="CD5" s="183">
        <v>600</v>
      </c>
      <c r="CE5" s="183">
        <v>600</v>
      </c>
      <c r="CF5" s="183">
        <v>600</v>
      </c>
      <c r="CG5" s="183">
        <v>600</v>
      </c>
      <c r="CH5" s="183">
        <v>600</v>
      </c>
      <c r="CI5" s="318">
        <v>600</v>
      </c>
      <c r="CJ5" s="318">
        <v>600</v>
      </c>
      <c r="CK5" s="318">
        <v>600</v>
      </c>
      <c r="CL5" s="318">
        <v>600</v>
      </c>
      <c r="CM5" s="318">
        <v>600</v>
      </c>
      <c r="CN5" s="318" t="s">
        <v>3339</v>
      </c>
      <c r="CO5" s="318" t="s">
        <v>3339</v>
      </c>
      <c r="CP5" s="275">
        <f>600*(COUNTBLANK(BU5:CO5)-1)</f>
        <v>0</v>
      </c>
      <c r="CQ5" s="28"/>
      <c r="CR5" s="28"/>
      <c r="CS5" s="28"/>
      <c r="CT5" s="406">
        <v>700</v>
      </c>
      <c r="CU5" s="7" t="s">
        <v>3340</v>
      </c>
      <c r="CV5" s="7" t="s">
        <v>3340</v>
      </c>
      <c r="CW5" s="7" t="s">
        <v>3658</v>
      </c>
      <c r="CX5" s="7" t="s">
        <v>3658</v>
      </c>
      <c r="CY5" s="7" t="s">
        <v>4087</v>
      </c>
      <c r="CZ5" s="7" t="s">
        <v>4087</v>
      </c>
      <c r="DA5" s="7" t="s">
        <v>4087</v>
      </c>
      <c r="DB5" s="7" t="s">
        <v>4385</v>
      </c>
      <c r="DC5" s="7" t="s">
        <v>4385</v>
      </c>
      <c r="DD5" s="7" t="s">
        <v>4700</v>
      </c>
      <c r="DE5" s="7" t="s">
        <v>4700</v>
      </c>
      <c r="DF5" s="7" t="s">
        <v>5137</v>
      </c>
      <c r="DG5" s="541" t="s">
        <v>5911</v>
      </c>
      <c r="DH5" s="541" t="s">
        <v>5911</v>
      </c>
      <c r="DI5" s="541" t="s">
        <v>5911</v>
      </c>
      <c r="DJ5" s="541" t="s">
        <v>5911</v>
      </c>
      <c r="DK5" s="520" t="s">
        <v>6650</v>
      </c>
      <c r="DL5" s="520" t="s">
        <v>6650</v>
      </c>
      <c r="DM5" s="520" t="s">
        <v>6650</v>
      </c>
      <c r="DN5" s="520" t="s">
        <v>6930</v>
      </c>
      <c r="DO5" s="520" t="s">
        <v>6930</v>
      </c>
      <c r="DP5" s="520" t="s">
        <v>7100</v>
      </c>
      <c r="DQ5" s="520"/>
      <c r="DR5" s="520"/>
      <c r="DS5" s="7">
        <f t="shared" ref="DS5:DS25" si="1">COUNTBLANK(DG5:DR5)</f>
        <v>2</v>
      </c>
      <c r="DT5" s="47">
        <f>+CT5*(COUNTBLANK(CU5:DS5)-1)</f>
        <v>700</v>
      </c>
      <c r="DU5" s="28"/>
      <c r="DV5" s="28"/>
      <c r="DW5" s="28"/>
    </row>
    <row r="6" spans="1:139" x14ac:dyDescent="0.25">
      <c r="A6" s="1">
        <v>17</v>
      </c>
      <c r="B6" t="s">
        <v>193</v>
      </c>
      <c r="C6" s="31" t="s">
        <v>128</v>
      </c>
      <c r="D6" s="31" t="s">
        <v>129</v>
      </c>
      <c r="E6" t="s">
        <v>1</v>
      </c>
      <c r="F6" t="s">
        <v>106</v>
      </c>
      <c r="G6" s="41" t="s">
        <v>749</v>
      </c>
      <c r="H6" s="41"/>
      <c r="I6" s="41"/>
      <c r="K6" s="15">
        <v>750</v>
      </c>
      <c r="L6">
        <v>700</v>
      </c>
      <c r="M6">
        <v>700</v>
      </c>
      <c r="N6">
        <v>700</v>
      </c>
      <c r="O6">
        <v>700</v>
      </c>
      <c r="P6">
        <v>750</v>
      </c>
      <c r="Q6">
        <v>750</v>
      </c>
      <c r="R6">
        <v>750</v>
      </c>
      <c r="S6">
        <v>750</v>
      </c>
      <c r="T6">
        <v>750</v>
      </c>
      <c r="U6">
        <v>750</v>
      </c>
      <c r="V6">
        <v>750</v>
      </c>
      <c r="W6">
        <v>750</v>
      </c>
      <c r="X6" s="28"/>
      <c r="Y6" s="28">
        <v>800</v>
      </c>
      <c r="Z6">
        <v>800</v>
      </c>
      <c r="AA6">
        <v>800</v>
      </c>
      <c r="AB6" s="67">
        <v>800</v>
      </c>
      <c r="AC6" s="7">
        <v>800</v>
      </c>
      <c r="AD6">
        <v>800</v>
      </c>
      <c r="AE6">
        <v>800</v>
      </c>
      <c r="AF6">
        <v>800</v>
      </c>
      <c r="AG6" s="60">
        <v>800</v>
      </c>
      <c r="AH6">
        <v>800</v>
      </c>
      <c r="AI6" s="60">
        <v>800</v>
      </c>
      <c r="AJ6" s="60">
        <v>800</v>
      </c>
      <c r="AK6" s="60">
        <v>800</v>
      </c>
      <c r="AL6" s="35"/>
      <c r="AM6" s="35">
        <v>850</v>
      </c>
      <c r="AN6" s="60">
        <v>850</v>
      </c>
      <c r="AO6" s="60">
        <v>500</v>
      </c>
      <c r="AP6">
        <v>850</v>
      </c>
      <c r="AQ6">
        <v>850</v>
      </c>
      <c r="AR6">
        <v>500</v>
      </c>
      <c r="AS6">
        <v>500</v>
      </c>
      <c r="AT6">
        <v>500</v>
      </c>
      <c r="AU6">
        <v>500</v>
      </c>
      <c r="AV6">
        <v>500</v>
      </c>
      <c r="AW6">
        <v>500</v>
      </c>
      <c r="AX6">
        <v>500</v>
      </c>
      <c r="AY6">
        <v>500</v>
      </c>
      <c r="AZ6" s="28"/>
      <c r="BA6" s="28"/>
      <c r="BB6">
        <v>500</v>
      </c>
      <c r="BC6">
        <v>500</v>
      </c>
      <c r="BD6">
        <v>500</v>
      </c>
      <c r="BE6">
        <v>500</v>
      </c>
      <c r="BF6">
        <v>500</v>
      </c>
      <c r="BG6">
        <v>500</v>
      </c>
      <c r="BH6">
        <v>500</v>
      </c>
      <c r="BI6">
        <v>500</v>
      </c>
      <c r="BJ6">
        <v>500</v>
      </c>
      <c r="BK6">
        <v>500</v>
      </c>
      <c r="BL6">
        <v>500</v>
      </c>
      <c r="BM6">
        <v>500</v>
      </c>
      <c r="BN6" s="28"/>
      <c r="BO6" s="28">
        <v>1000</v>
      </c>
      <c r="BP6" s="31">
        <v>0</v>
      </c>
      <c r="BQ6" s="31">
        <v>0</v>
      </c>
      <c r="BR6">
        <v>0</v>
      </c>
      <c r="BS6">
        <v>500</v>
      </c>
      <c r="BT6">
        <v>500</v>
      </c>
      <c r="BU6">
        <v>500</v>
      </c>
      <c r="BV6">
        <v>500</v>
      </c>
      <c r="BW6">
        <v>500</v>
      </c>
      <c r="BX6">
        <v>500</v>
      </c>
      <c r="BY6">
        <v>500</v>
      </c>
      <c r="BZ6">
        <v>500</v>
      </c>
      <c r="CA6">
        <v>500</v>
      </c>
      <c r="CB6" s="28"/>
      <c r="CC6" s="28">
        <v>600</v>
      </c>
      <c r="CD6">
        <v>600</v>
      </c>
      <c r="CE6">
        <v>600</v>
      </c>
      <c r="CF6">
        <v>600</v>
      </c>
      <c r="CG6">
        <v>600</v>
      </c>
      <c r="CH6">
        <v>600</v>
      </c>
      <c r="CI6">
        <v>600</v>
      </c>
      <c r="CJ6">
        <v>600</v>
      </c>
      <c r="CK6">
        <v>600</v>
      </c>
      <c r="CL6" s="318">
        <v>600</v>
      </c>
      <c r="CM6" s="318">
        <v>600</v>
      </c>
      <c r="CN6" s="318">
        <v>600</v>
      </c>
      <c r="CO6" s="318" t="s">
        <v>2944</v>
      </c>
      <c r="CP6" s="275">
        <f>600*(COUNTBLANK(BU6:CO6)-1)</f>
        <v>0</v>
      </c>
      <c r="CQ6" s="28"/>
      <c r="CR6" s="28"/>
      <c r="CS6" s="28"/>
      <c r="CT6" s="406">
        <v>600</v>
      </c>
      <c r="CU6" s="7" t="s">
        <v>2944</v>
      </c>
      <c r="CV6" s="7" t="s">
        <v>3408</v>
      </c>
      <c r="CW6" s="7" t="s">
        <v>3408</v>
      </c>
      <c r="CX6" s="7" t="s">
        <v>3408</v>
      </c>
      <c r="CY6" s="7" t="s">
        <v>3408</v>
      </c>
      <c r="CZ6" s="7" t="s">
        <v>3804</v>
      </c>
      <c r="DA6" s="7" t="s">
        <v>3804</v>
      </c>
      <c r="DB6" s="7" t="s">
        <v>3804</v>
      </c>
      <c r="DC6" s="7" t="s">
        <v>4417</v>
      </c>
      <c r="DD6" s="7" t="s">
        <v>4417</v>
      </c>
      <c r="DE6" s="7" t="s">
        <v>5025</v>
      </c>
      <c r="DF6" s="7" t="s">
        <v>5025</v>
      </c>
      <c r="DG6" s="541" t="s">
        <v>5948</v>
      </c>
      <c r="DH6" s="520" t="s">
        <v>5948</v>
      </c>
      <c r="DI6" s="520" t="s">
        <v>6172</v>
      </c>
      <c r="DJ6" s="520" t="s">
        <v>6172</v>
      </c>
      <c r="DK6" s="520" t="s">
        <v>6493</v>
      </c>
      <c r="DL6" s="520" t="s">
        <v>6493</v>
      </c>
      <c r="DM6" s="520" t="s">
        <v>6493</v>
      </c>
      <c r="DN6" s="520" t="s">
        <v>7085</v>
      </c>
      <c r="DO6" s="520" t="s">
        <v>7085</v>
      </c>
      <c r="DP6" s="520" t="s">
        <v>7772</v>
      </c>
      <c r="DQ6" s="520" t="s">
        <v>7772</v>
      </c>
      <c r="DR6" s="520" t="s">
        <v>7772</v>
      </c>
      <c r="DS6" s="7">
        <f t="shared" si="1"/>
        <v>0</v>
      </c>
      <c r="DT6" s="47">
        <f t="shared" si="0"/>
        <v>-600</v>
      </c>
      <c r="DU6" s="28"/>
      <c r="DV6" s="28" t="s">
        <v>8093</v>
      </c>
      <c r="DW6" s="28"/>
      <c r="DX6" t="s">
        <v>8094</v>
      </c>
      <c r="DY6" t="s">
        <v>8094</v>
      </c>
      <c r="DZ6" s="103" t="s">
        <v>8404</v>
      </c>
      <c r="EA6" s="103" t="s">
        <v>8404</v>
      </c>
      <c r="EB6" s="103" t="s">
        <v>8404</v>
      </c>
    </row>
    <row r="7" spans="1:139" x14ac:dyDescent="0.25">
      <c r="A7" s="1">
        <v>22</v>
      </c>
      <c r="B7" t="s">
        <v>195</v>
      </c>
      <c r="C7" s="31" t="s">
        <v>134</v>
      </c>
      <c r="D7" s="31" t="s">
        <v>135</v>
      </c>
      <c r="E7" t="s">
        <v>1</v>
      </c>
      <c r="F7" t="s">
        <v>106</v>
      </c>
      <c r="G7" s="41" t="s">
        <v>751</v>
      </c>
      <c r="H7" s="41"/>
      <c r="I7" s="41"/>
      <c r="K7" s="15">
        <v>750</v>
      </c>
      <c r="L7">
        <v>700</v>
      </c>
      <c r="M7">
        <v>700</v>
      </c>
      <c r="N7">
        <v>700</v>
      </c>
      <c r="O7" s="104"/>
      <c r="P7">
        <v>750</v>
      </c>
      <c r="Q7">
        <v>750</v>
      </c>
      <c r="R7">
        <v>750</v>
      </c>
      <c r="S7">
        <v>750</v>
      </c>
      <c r="T7">
        <v>750</v>
      </c>
      <c r="U7">
        <v>750</v>
      </c>
      <c r="V7">
        <v>750</v>
      </c>
      <c r="W7">
        <v>750</v>
      </c>
      <c r="X7" s="28"/>
      <c r="Y7" s="28">
        <v>800</v>
      </c>
      <c r="Z7">
        <v>800</v>
      </c>
      <c r="AA7">
        <v>800</v>
      </c>
      <c r="AB7" s="67">
        <v>800</v>
      </c>
      <c r="AC7" s="67">
        <v>800</v>
      </c>
      <c r="AD7">
        <v>800</v>
      </c>
      <c r="AE7">
        <v>800</v>
      </c>
      <c r="AF7">
        <v>800</v>
      </c>
      <c r="AG7">
        <v>800</v>
      </c>
      <c r="AH7">
        <v>800</v>
      </c>
      <c r="AI7">
        <v>800</v>
      </c>
      <c r="AJ7">
        <v>800</v>
      </c>
      <c r="AK7" s="60">
        <v>800</v>
      </c>
      <c r="AL7" s="28"/>
      <c r="AM7" s="28">
        <v>850</v>
      </c>
      <c r="AN7" s="60">
        <v>850</v>
      </c>
      <c r="AO7" s="60">
        <v>850</v>
      </c>
      <c r="AP7">
        <v>850</v>
      </c>
      <c r="AQ7">
        <v>850</v>
      </c>
      <c r="AR7">
        <v>850</v>
      </c>
      <c r="AS7">
        <v>850</v>
      </c>
      <c r="AT7">
        <v>850</v>
      </c>
      <c r="AU7">
        <v>850</v>
      </c>
      <c r="AV7">
        <v>850</v>
      </c>
      <c r="AW7">
        <v>850</v>
      </c>
      <c r="AX7">
        <v>850</v>
      </c>
      <c r="AY7">
        <v>850</v>
      </c>
      <c r="AZ7" s="28"/>
      <c r="BA7" s="28">
        <v>1000</v>
      </c>
      <c r="BB7">
        <v>1000</v>
      </c>
      <c r="BC7">
        <v>1000</v>
      </c>
      <c r="BD7">
        <v>1000</v>
      </c>
      <c r="BE7">
        <v>1000</v>
      </c>
      <c r="BF7">
        <v>1000</v>
      </c>
      <c r="BG7">
        <v>1000</v>
      </c>
      <c r="BH7">
        <v>1000</v>
      </c>
      <c r="BI7">
        <v>1000</v>
      </c>
      <c r="BJ7">
        <v>1000</v>
      </c>
      <c r="BK7">
        <v>1000</v>
      </c>
      <c r="BL7">
        <v>1000</v>
      </c>
      <c r="BM7">
        <v>1000</v>
      </c>
      <c r="BN7" s="28"/>
      <c r="BO7" s="28">
        <v>1000</v>
      </c>
      <c r="BP7" s="131">
        <v>800</v>
      </c>
      <c r="BQ7" s="131">
        <v>800</v>
      </c>
      <c r="BR7">
        <v>1000</v>
      </c>
      <c r="BS7">
        <v>1000</v>
      </c>
      <c r="BT7">
        <v>1000</v>
      </c>
      <c r="BU7">
        <v>1000</v>
      </c>
      <c r="BV7">
        <v>1000</v>
      </c>
      <c r="BW7">
        <v>1000</v>
      </c>
      <c r="BX7">
        <v>1000</v>
      </c>
      <c r="BY7">
        <v>1000</v>
      </c>
      <c r="BZ7">
        <v>1000</v>
      </c>
      <c r="CA7">
        <v>1000</v>
      </c>
      <c r="CB7" s="28"/>
      <c r="CC7" s="28">
        <v>1200</v>
      </c>
      <c r="CD7">
        <v>1200</v>
      </c>
      <c r="CE7">
        <v>1200</v>
      </c>
      <c r="CF7">
        <v>1200</v>
      </c>
      <c r="CG7">
        <v>1200</v>
      </c>
      <c r="CH7">
        <v>1200</v>
      </c>
      <c r="CI7">
        <v>1200</v>
      </c>
      <c r="CJ7">
        <v>1200</v>
      </c>
      <c r="CK7">
        <v>1200</v>
      </c>
      <c r="CL7">
        <v>1200</v>
      </c>
      <c r="CM7">
        <v>1200</v>
      </c>
      <c r="CN7" s="318">
        <v>1200</v>
      </c>
      <c r="CO7" s="318">
        <v>1200</v>
      </c>
      <c r="CP7" s="275">
        <v>0</v>
      </c>
      <c r="CQ7" s="28"/>
      <c r="CR7" s="28"/>
      <c r="CS7" s="28"/>
      <c r="CT7" s="406">
        <v>1400</v>
      </c>
      <c r="CU7" s="7" t="s">
        <v>2571</v>
      </c>
      <c r="CV7" s="7" t="s">
        <v>2919</v>
      </c>
      <c r="CW7" s="7" t="s">
        <v>3297</v>
      </c>
      <c r="CX7" s="7" t="s">
        <v>3297</v>
      </c>
      <c r="CY7" s="7" t="s">
        <v>3297</v>
      </c>
      <c r="CZ7" s="7" t="s">
        <v>3574</v>
      </c>
      <c r="DA7" s="7" t="s">
        <v>3735</v>
      </c>
      <c r="DB7" s="7" t="s">
        <v>3948</v>
      </c>
      <c r="DC7" s="7" t="s">
        <v>4275</v>
      </c>
      <c r="DD7" s="7" t="s">
        <v>4485</v>
      </c>
      <c r="DE7" s="7" t="s">
        <v>5138</v>
      </c>
      <c r="DF7" s="7" t="s">
        <v>5138</v>
      </c>
      <c r="DG7" s="541" t="s">
        <v>5738</v>
      </c>
      <c r="DH7" s="520" t="s">
        <v>5738</v>
      </c>
      <c r="DI7" s="520" t="s">
        <v>5738</v>
      </c>
      <c r="DJ7" s="520" t="s">
        <v>5738</v>
      </c>
      <c r="DK7" s="520" t="s">
        <v>6103</v>
      </c>
      <c r="DL7" s="520" t="s">
        <v>6103</v>
      </c>
      <c r="DM7" s="520" t="s">
        <v>6366</v>
      </c>
      <c r="DN7" s="520" t="s">
        <v>6816</v>
      </c>
      <c r="DO7" s="520" t="s">
        <v>6816</v>
      </c>
      <c r="DP7" s="520" t="s">
        <v>7281</v>
      </c>
      <c r="DQ7" s="520" t="s">
        <v>7281</v>
      </c>
      <c r="DR7" s="520" t="s">
        <v>7847</v>
      </c>
      <c r="DS7" s="7">
        <f t="shared" si="1"/>
        <v>0</v>
      </c>
      <c r="DT7" s="47">
        <f t="shared" si="0"/>
        <v>-1400</v>
      </c>
      <c r="DU7" s="28"/>
      <c r="DV7" s="28" t="s">
        <v>7847</v>
      </c>
      <c r="DW7" s="28"/>
      <c r="DX7" t="s">
        <v>7848</v>
      </c>
      <c r="DY7" t="s">
        <v>7848</v>
      </c>
    </row>
    <row r="8" spans="1:139" x14ac:dyDescent="0.25">
      <c r="A8" s="1">
        <v>47</v>
      </c>
      <c r="B8" t="s">
        <v>203</v>
      </c>
      <c r="C8" s="47" t="s">
        <v>158</v>
      </c>
      <c r="D8" s="31" t="s">
        <v>159</v>
      </c>
      <c r="E8" s="31" t="s">
        <v>1</v>
      </c>
      <c r="F8" s="31" t="s">
        <v>106</v>
      </c>
      <c r="G8" s="42" t="s">
        <v>757</v>
      </c>
      <c r="H8" s="42"/>
      <c r="I8" s="42"/>
      <c r="K8" s="15">
        <v>750</v>
      </c>
      <c r="L8" s="31">
        <v>700</v>
      </c>
      <c r="M8" s="31">
        <v>700</v>
      </c>
      <c r="N8" s="31">
        <v>700</v>
      </c>
      <c r="O8" s="31">
        <v>700</v>
      </c>
      <c r="P8" s="31">
        <v>750</v>
      </c>
      <c r="Q8" s="31">
        <v>750</v>
      </c>
      <c r="R8" s="31">
        <v>750</v>
      </c>
      <c r="S8" s="31">
        <v>750</v>
      </c>
      <c r="T8" s="31">
        <v>750</v>
      </c>
      <c r="U8" s="31">
        <v>750</v>
      </c>
      <c r="V8" s="31">
        <v>750</v>
      </c>
      <c r="W8" s="31">
        <v>750</v>
      </c>
      <c r="X8" s="28"/>
      <c r="Y8" s="28">
        <v>800</v>
      </c>
      <c r="Z8" s="31">
        <v>800</v>
      </c>
      <c r="AA8" s="31">
        <v>800</v>
      </c>
      <c r="AB8" s="31">
        <v>800</v>
      </c>
      <c r="AC8" s="31">
        <v>800</v>
      </c>
      <c r="AD8" s="31">
        <v>800</v>
      </c>
      <c r="AE8" s="31">
        <v>800</v>
      </c>
      <c r="AF8" s="31">
        <v>800</v>
      </c>
      <c r="AG8" s="31">
        <v>800</v>
      </c>
      <c r="AH8" s="31">
        <v>800</v>
      </c>
      <c r="AI8" s="31">
        <v>800</v>
      </c>
      <c r="AJ8" s="31">
        <v>800</v>
      </c>
      <c r="AK8" s="31">
        <v>800</v>
      </c>
      <c r="AL8" s="28"/>
      <c r="AM8" s="28">
        <v>850</v>
      </c>
      <c r="AN8" s="31">
        <v>850</v>
      </c>
      <c r="AO8" s="31">
        <v>850</v>
      </c>
      <c r="AP8" s="31">
        <v>850</v>
      </c>
      <c r="AQ8" s="31">
        <v>850</v>
      </c>
      <c r="AR8" s="31">
        <v>850</v>
      </c>
      <c r="AS8" s="31">
        <v>850</v>
      </c>
      <c r="AT8" s="31">
        <v>850</v>
      </c>
      <c r="AU8" s="31">
        <v>850</v>
      </c>
      <c r="AV8" s="31">
        <v>850</v>
      </c>
      <c r="AW8" s="31">
        <v>850</v>
      </c>
      <c r="AX8" s="31">
        <v>850</v>
      </c>
      <c r="AY8" s="31">
        <v>850</v>
      </c>
      <c r="AZ8" s="28"/>
      <c r="BA8" s="28">
        <v>1000</v>
      </c>
      <c r="BB8" s="31">
        <v>1000</v>
      </c>
      <c r="BC8" s="31">
        <v>1000</v>
      </c>
      <c r="BD8" s="31">
        <v>1000</v>
      </c>
      <c r="BE8" s="31">
        <v>1000</v>
      </c>
      <c r="BF8" s="31">
        <v>1000</v>
      </c>
      <c r="BG8" s="31">
        <v>1000</v>
      </c>
      <c r="BH8" s="31">
        <v>1000</v>
      </c>
      <c r="BI8" s="31">
        <v>1000</v>
      </c>
      <c r="BJ8" s="31">
        <v>1000</v>
      </c>
      <c r="BK8" s="31">
        <v>1000</v>
      </c>
      <c r="BL8" s="31">
        <v>1000</v>
      </c>
      <c r="BM8" s="31">
        <v>1000</v>
      </c>
      <c r="BN8" s="28"/>
      <c r="BO8" s="28">
        <v>1000</v>
      </c>
      <c r="BP8" s="31">
        <v>800</v>
      </c>
      <c r="BQ8" s="31">
        <v>800</v>
      </c>
      <c r="BR8" s="47">
        <v>1000</v>
      </c>
      <c r="BS8" s="47">
        <v>1000</v>
      </c>
      <c r="BT8" s="47">
        <v>1000</v>
      </c>
      <c r="BU8" s="47">
        <v>1000</v>
      </c>
      <c r="BV8" s="47">
        <v>1000</v>
      </c>
      <c r="BW8" s="47">
        <v>1000</v>
      </c>
      <c r="BX8" s="47">
        <v>1000</v>
      </c>
      <c r="BY8" s="47">
        <v>1000</v>
      </c>
      <c r="BZ8" s="47">
        <v>1000</v>
      </c>
      <c r="CA8" s="47">
        <v>1000</v>
      </c>
      <c r="CB8" s="28"/>
      <c r="CC8" s="28">
        <v>1200</v>
      </c>
      <c r="CD8" s="47">
        <v>1200</v>
      </c>
      <c r="CE8" s="47">
        <v>1200</v>
      </c>
      <c r="CF8" s="47">
        <v>1200</v>
      </c>
      <c r="CG8" s="47">
        <v>1200</v>
      </c>
      <c r="CH8" s="47">
        <v>1200</v>
      </c>
      <c r="CI8" s="47">
        <v>1200</v>
      </c>
      <c r="CJ8" s="47">
        <v>1200</v>
      </c>
      <c r="CK8" s="47">
        <v>1200</v>
      </c>
      <c r="CL8" s="47">
        <v>1200</v>
      </c>
      <c r="CM8" s="47">
        <v>1200</v>
      </c>
      <c r="CN8" s="47">
        <v>1200</v>
      </c>
      <c r="CO8" s="229">
        <v>1200</v>
      </c>
      <c r="CP8" s="31">
        <f>1200*(COUNTBLANK(BU8:CO8)-1)</f>
        <v>0</v>
      </c>
      <c r="CQ8" s="28"/>
      <c r="CR8" s="28"/>
      <c r="CS8" s="28"/>
      <c r="CT8" s="406">
        <v>1400</v>
      </c>
      <c r="CU8" s="47" t="s">
        <v>2736</v>
      </c>
      <c r="CV8" s="47" t="s">
        <v>2897</v>
      </c>
      <c r="CW8" s="47" t="s">
        <v>3120</v>
      </c>
      <c r="CX8" s="47" t="s">
        <v>3120</v>
      </c>
      <c r="CY8" s="47" t="s">
        <v>3610</v>
      </c>
      <c r="CZ8" s="47" t="s">
        <v>3780</v>
      </c>
      <c r="DA8" s="47" t="s">
        <v>3895</v>
      </c>
      <c r="DB8" s="47" t="s">
        <v>4073</v>
      </c>
      <c r="DC8" s="47" t="s">
        <v>4073</v>
      </c>
      <c r="DD8" s="47" t="s">
        <v>4396</v>
      </c>
      <c r="DE8" s="47" t="s">
        <v>4655</v>
      </c>
      <c r="DF8" s="47" t="s">
        <v>4921</v>
      </c>
      <c r="DG8" s="541" t="s">
        <v>5471</v>
      </c>
      <c r="DH8" s="520" t="s">
        <v>5472</v>
      </c>
      <c r="DI8" s="520" t="s">
        <v>5472</v>
      </c>
      <c r="DJ8" s="520" t="s">
        <v>5767</v>
      </c>
      <c r="DK8" s="520" t="s">
        <v>5955</v>
      </c>
      <c r="DL8" s="520" t="s">
        <v>6192</v>
      </c>
      <c r="DM8" s="520" t="s">
        <v>6433</v>
      </c>
      <c r="DN8" s="520" t="s">
        <v>6542</v>
      </c>
      <c r="DO8" s="520" t="s">
        <v>6746</v>
      </c>
      <c r="DP8" s="520" t="s">
        <v>6929</v>
      </c>
      <c r="DQ8" s="520"/>
      <c r="DR8" s="520"/>
      <c r="DS8" s="7">
        <f t="shared" si="1"/>
        <v>2</v>
      </c>
      <c r="DT8" s="47">
        <f t="shared" si="0"/>
        <v>1400</v>
      </c>
      <c r="DU8" s="28"/>
      <c r="DV8" s="28"/>
      <c r="DW8" s="28"/>
      <c r="DX8" t="s">
        <v>8132</v>
      </c>
      <c r="DY8" t="s">
        <v>8132</v>
      </c>
      <c r="DZ8" t="s">
        <v>8352</v>
      </c>
      <c r="EA8" t="s">
        <v>8352</v>
      </c>
      <c r="EB8" t="s">
        <v>8352</v>
      </c>
    </row>
    <row r="9" spans="1:139" x14ac:dyDescent="0.25">
      <c r="A9" s="1">
        <f>+A48+1</f>
        <v>69</v>
      </c>
      <c r="B9" t="str">
        <f>+IF(C9=0,"",CONCATENATE("T-",E9,"/",TEXT(A9,"0000")))</f>
        <v>T-Prep-I/0069</v>
      </c>
      <c r="C9" s="31" t="s">
        <v>218</v>
      </c>
      <c r="D9" s="31" t="s">
        <v>219</v>
      </c>
      <c r="E9" s="31" t="s">
        <v>125</v>
      </c>
      <c r="F9" s="31" t="s">
        <v>5</v>
      </c>
      <c r="G9" s="42" t="s">
        <v>737</v>
      </c>
      <c r="H9" s="42"/>
      <c r="I9" s="42"/>
      <c r="J9" s="15">
        <v>2000</v>
      </c>
      <c r="K9" s="15">
        <v>750</v>
      </c>
      <c r="L9" s="31">
        <v>750</v>
      </c>
      <c r="M9" s="31">
        <v>750</v>
      </c>
      <c r="N9" s="31">
        <v>750</v>
      </c>
      <c r="O9" s="31">
        <v>750</v>
      </c>
      <c r="P9" s="31">
        <v>750</v>
      </c>
      <c r="Q9" s="31">
        <v>750</v>
      </c>
      <c r="R9" s="31">
        <v>750</v>
      </c>
      <c r="S9" s="31">
        <v>750</v>
      </c>
      <c r="T9" s="31">
        <v>750</v>
      </c>
      <c r="U9" s="31">
        <v>750</v>
      </c>
      <c r="V9" s="31">
        <v>750</v>
      </c>
      <c r="W9" s="31">
        <v>750</v>
      </c>
      <c r="X9" s="28"/>
      <c r="Y9" s="28">
        <v>800</v>
      </c>
      <c r="Z9" s="31">
        <v>800</v>
      </c>
      <c r="AA9" s="31">
        <v>800</v>
      </c>
      <c r="AB9" s="67">
        <v>800</v>
      </c>
      <c r="AC9" s="67">
        <v>800</v>
      </c>
      <c r="AD9" s="31">
        <v>800</v>
      </c>
      <c r="AE9" s="31">
        <v>800</v>
      </c>
      <c r="AF9" s="31">
        <v>800</v>
      </c>
      <c r="AG9" s="31">
        <v>800</v>
      </c>
      <c r="AH9" s="31">
        <v>800</v>
      </c>
      <c r="AI9" s="31">
        <v>800</v>
      </c>
      <c r="AJ9" s="31">
        <v>800</v>
      </c>
      <c r="AK9" s="31">
        <v>800</v>
      </c>
      <c r="AL9" s="28"/>
      <c r="AM9" s="28">
        <v>850</v>
      </c>
      <c r="AN9" s="31">
        <v>850</v>
      </c>
      <c r="AO9" s="31">
        <v>850</v>
      </c>
      <c r="AP9" s="31">
        <v>850</v>
      </c>
      <c r="AQ9" s="31">
        <v>850</v>
      </c>
      <c r="AR9" s="31">
        <v>850</v>
      </c>
      <c r="AS9" s="31">
        <v>850</v>
      </c>
      <c r="AT9" s="31">
        <v>850</v>
      </c>
      <c r="AU9" s="31">
        <v>850</v>
      </c>
      <c r="AV9" s="31">
        <v>850</v>
      </c>
      <c r="AW9" s="31">
        <v>850</v>
      </c>
      <c r="AX9" s="31">
        <v>850</v>
      </c>
      <c r="AY9" s="31">
        <v>850</v>
      </c>
      <c r="AZ9" s="28"/>
      <c r="BA9" s="28">
        <v>1000</v>
      </c>
      <c r="BB9" s="31">
        <v>1000</v>
      </c>
      <c r="BC9" s="31">
        <v>1000</v>
      </c>
      <c r="BD9" s="31">
        <v>1000</v>
      </c>
      <c r="BE9" s="31">
        <v>1000</v>
      </c>
      <c r="BF9" s="31">
        <v>1000</v>
      </c>
      <c r="BG9" s="31">
        <v>1000</v>
      </c>
      <c r="BH9" s="31">
        <v>1000</v>
      </c>
      <c r="BI9" s="31">
        <v>1000</v>
      </c>
      <c r="BJ9" s="31">
        <v>1000</v>
      </c>
      <c r="BK9" s="31">
        <v>1000</v>
      </c>
      <c r="BL9" s="31">
        <v>1000</v>
      </c>
      <c r="BM9" s="31">
        <v>1000</v>
      </c>
      <c r="BN9" s="28"/>
      <c r="BO9" s="28">
        <v>1000</v>
      </c>
      <c r="BP9" s="31">
        <v>1000</v>
      </c>
      <c r="BQ9" s="31">
        <v>1000</v>
      </c>
      <c r="BR9" s="47">
        <v>1000</v>
      </c>
      <c r="BS9" s="47">
        <v>1000</v>
      </c>
      <c r="BT9" s="47">
        <v>1000</v>
      </c>
      <c r="BU9" s="47">
        <v>1000</v>
      </c>
      <c r="BV9" s="47">
        <v>1000</v>
      </c>
      <c r="BW9" s="47">
        <v>1000</v>
      </c>
      <c r="BX9" s="47">
        <v>1000</v>
      </c>
      <c r="BY9" s="47">
        <v>1000</v>
      </c>
      <c r="BZ9" s="47">
        <v>1000</v>
      </c>
      <c r="CA9" s="47">
        <v>1000</v>
      </c>
      <c r="CB9" s="28"/>
      <c r="CC9" s="28">
        <v>1200</v>
      </c>
      <c r="CD9" s="47">
        <v>1200</v>
      </c>
      <c r="CE9" s="47">
        <v>1200</v>
      </c>
      <c r="CF9" s="47">
        <v>1200</v>
      </c>
      <c r="CG9" s="47">
        <v>1200</v>
      </c>
      <c r="CH9" s="47">
        <v>1200</v>
      </c>
      <c r="CI9" s="31">
        <v>1200</v>
      </c>
      <c r="CJ9" s="31">
        <v>1200</v>
      </c>
      <c r="CK9" s="31">
        <v>1200</v>
      </c>
      <c r="CL9" s="31">
        <v>1200</v>
      </c>
      <c r="CM9" s="31">
        <v>1200</v>
      </c>
      <c r="CN9" s="229">
        <v>1200</v>
      </c>
      <c r="CO9" s="229">
        <v>1200</v>
      </c>
      <c r="CP9" s="31">
        <f>1200*(COUNTBLANK(BU9:CO9)-1)</f>
        <v>0</v>
      </c>
      <c r="CQ9" s="28"/>
      <c r="CR9" s="28" t="s">
        <v>4005</v>
      </c>
      <c r="CS9" s="28"/>
      <c r="CT9" s="406">
        <v>1400</v>
      </c>
      <c r="CU9" s="47" t="s">
        <v>2978</v>
      </c>
      <c r="CV9" s="47" t="s">
        <v>2978</v>
      </c>
      <c r="CW9" s="47" t="s">
        <v>3165</v>
      </c>
      <c r="CX9" s="47" t="s">
        <v>3165</v>
      </c>
      <c r="CY9" s="47" t="s">
        <v>3392</v>
      </c>
      <c r="CZ9" s="47" t="s">
        <v>3608</v>
      </c>
      <c r="DA9" s="47" t="s">
        <v>3786</v>
      </c>
      <c r="DB9" s="47" t="s">
        <v>4005</v>
      </c>
      <c r="DC9" s="47" t="s">
        <v>4455</v>
      </c>
      <c r="DD9" s="47" t="s">
        <v>4455</v>
      </c>
      <c r="DE9" s="47" t="s">
        <v>4763</v>
      </c>
      <c r="DF9" s="47" t="s">
        <v>5013</v>
      </c>
      <c r="DG9" s="541" t="s">
        <v>5443</v>
      </c>
      <c r="DH9" s="520" t="s">
        <v>5443</v>
      </c>
      <c r="DI9" s="520" t="s">
        <v>5443</v>
      </c>
      <c r="DJ9" s="520" t="s">
        <v>5961</v>
      </c>
      <c r="DK9" s="520" t="s">
        <v>5961</v>
      </c>
      <c r="DL9" s="520" t="s">
        <v>6146</v>
      </c>
      <c r="DM9" s="520" t="s">
        <v>6431</v>
      </c>
      <c r="DN9" s="520" t="s">
        <v>6674</v>
      </c>
      <c r="DO9" s="520" t="s">
        <v>6865</v>
      </c>
      <c r="DP9" s="520" t="s">
        <v>7083</v>
      </c>
      <c r="DQ9" s="520" t="s">
        <v>7328</v>
      </c>
      <c r="DR9" s="520" t="s">
        <v>7806</v>
      </c>
      <c r="DS9" s="7">
        <f t="shared" si="1"/>
        <v>0</v>
      </c>
      <c r="DT9" s="47">
        <f t="shared" si="0"/>
        <v>-1400</v>
      </c>
      <c r="DU9" s="28"/>
      <c r="DV9" s="28" t="s">
        <v>7328</v>
      </c>
      <c r="DW9" s="28"/>
      <c r="DX9" s="31" t="s">
        <v>8390</v>
      </c>
      <c r="DY9" s="31" t="s">
        <v>8390</v>
      </c>
      <c r="DZ9" s="31" t="s">
        <v>8391</v>
      </c>
      <c r="EA9" s="31" t="s">
        <v>8391</v>
      </c>
      <c r="EB9" s="31" t="s">
        <v>8391</v>
      </c>
    </row>
    <row r="10" spans="1:139" x14ac:dyDescent="0.25">
      <c r="A10" s="1">
        <f>+A9+1</f>
        <v>70</v>
      </c>
      <c r="B10" t="str">
        <f>+IF(C10=0,"",CONCATENATE("T-",E10,"/",TEXT(A10,"0000")))</f>
        <v>T-Prep-I/0070</v>
      </c>
      <c r="C10" s="31" t="s">
        <v>220</v>
      </c>
      <c r="D10" s="31" t="s">
        <v>221</v>
      </c>
      <c r="E10" s="31" t="s">
        <v>125</v>
      </c>
      <c r="F10" s="31" t="s">
        <v>5</v>
      </c>
      <c r="G10" s="42" t="s">
        <v>738</v>
      </c>
      <c r="H10" s="42"/>
      <c r="I10" s="42"/>
      <c r="J10" s="15">
        <v>2000</v>
      </c>
      <c r="K10" s="15">
        <v>750</v>
      </c>
      <c r="L10" s="31">
        <v>750</v>
      </c>
      <c r="M10" s="31">
        <v>750</v>
      </c>
      <c r="N10" s="110"/>
      <c r="O10" s="110"/>
      <c r="P10" s="31">
        <v>750</v>
      </c>
      <c r="Q10" s="31">
        <v>750</v>
      </c>
      <c r="R10" s="31">
        <v>750</v>
      </c>
      <c r="S10" s="31">
        <v>750</v>
      </c>
      <c r="T10" s="31">
        <v>750</v>
      </c>
      <c r="U10" s="31">
        <v>750</v>
      </c>
      <c r="V10" s="31">
        <v>750</v>
      </c>
      <c r="W10" s="31">
        <v>750</v>
      </c>
      <c r="X10" s="28"/>
      <c r="Y10" s="28">
        <v>800</v>
      </c>
      <c r="Z10" s="31">
        <v>800</v>
      </c>
      <c r="AA10" s="31">
        <v>800</v>
      </c>
      <c r="AB10" s="67">
        <v>800</v>
      </c>
      <c r="AC10" s="67">
        <v>800</v>
      </c>
      <c r="AD10" s="31">
        <v>800</v>
      </c>
      <c r="AE10" s="31">
        <v>800</v>
      </c>
      <c r="AF10" s="31">
        <v>800</v>
      </c>
      <c r="AG10" s="31">
        <v>800</v>
      </c>
      <c r="AH10" s="31">
        <v>800</v>
      </c>
      <c r="AI10" s="31">
        <v>800</v>
      </c>
      <c r="AJ10" s="31">
        <v>800</v>
      </c>
      <c r="AK10" s="31">
        <v>800</v>
      </c>
      <c r="AL10" s="28"/>
      <c r="AM10" s="28">
        <v>850</v>
      </c>
      <c r="AN10" s="31">
        <v>850</v>
      </c>
      <c r="AO10" s="31">
        <v>850</v>
      </c>
      <c r="AP10" s="31">
        <v>850</v>
      </c>
      <c r="AQ10" s="31">
        <v>850</v>
      </c>
      <c r="AR10" s="31">
        <v>850</v>
      </c>
      <c r="AS10" s="31">
        <v>850</v>
      </c>
      <c r="AT10" s="31">
        <v>850</v>
      </c>
      <c r="AU10" s="31">
        <v>850</v>
      </c>
      <c r="AV10" s="31">
        <v>850</v>
      </c>
      <c r="AW10" s="31">
        <v>850</v>
      </c>
      <c r="AX10" s="31">
        <v>850</v>
      </c>
      <c r="AY10" s="31">
        <v>850</v>
      </c>
      <c r="AZ10" s="28"/>
      <c r="BA10" s="28">
        <f>500+500</f>
        <v>1000</v>
      </c>
      <c r="BB10" s="31">
        <v>1000</v>
      </c>
      <c r="BC10" s="31">
        <v>1000</v>
      </c>
      <c r="BD10" s="31">
        <v>1000</v>
      </c>
      <c r="BE10" s="31">
        <v>1000</v>
      </c>
      <c r="BF10" s="31">
        <v>1000</v>
      </c>
      <c r="BG10" s="31">
        <v>1000</v>
      </c>
      <c r="BH10" s="31">
        <v>1000</v>
      </c>
      <c r="BI10" s="31">
        <v>1000</v>
      </c>
      <c r="BJ10" s="31">
        <v>1000</v>
      </c>
      <c r="BK10" s="31">
        <v>1000</v>
      </c>
      <c r="BL10" s="31">
        <v>1000</v>
      </c>
      <c r="BM10" s="31">
        <v>1000</v>
      </c>
      <c r="BN10" s="28"/>
      <c r="BO10" s="28">
        <v>500</v>
      </c>
      <c r="BP10" s="31">
        <v>800</v>
      </c>
      <c r="BQ10" s="31">
        <v>800</v>
      </c>
      <c r="BR10" s="47">
        <v>500</v>
      </c>
      <c r="BS10" s="47">
        <v>500</v>
      </c>
      <c r="BT10" s="47">
        <v>1000</v>
      </c>
      <c r="BU10" s="47">
        <v>1000</v>
      </c>
      <c r="BV10" s="47">
        <v>1000</v>
      </c>
      <c r="BW10" s="47">
        <v>1000</v>
      </c>
      <c r="BX10" s="47">
        <v>1000</v>
      </c>
      <c r="BY10" s="47">
        <v>1000</v>
      </c>
      <c r="BZ10" s="47">
        <v>1000</v>
      </c>
      <c r="CA10" s="47">
        <v>1000</v>
      </c>
      <c r="CB10" s="28"/>
      <c r="CC10" s="28">
        <v>500</v>
      </c>
      <c r="CD10" s="47">
        <v>1000</v>
      </c>
      <c r="CE10" s="47">
        <v>1000</v>
      </c>
      <c r="CF10" s="47">
        <v>1000</v>
      </c>
      <c r="CG10" s="47">
        <v>1000</v>
      </c>
      <c r="CH10" s="47">
        <v>1000</v>
      </c>
      <c r="CI10" s="47">
        <v>1000</v>
      </c>
      <c r="CJ10" s="47">
        <v>1000</v>
      </c>
      <c r="CK10" s="47">
        <v>1000</v>
      </c>
      <c r="CL10" s="47">
        <v>1000</v>
      </c>
      <c r="CM10" s="47">
        <v>1000</v>
      </c>
      <c r="CN10" s="47">
        <v>1000</v>
      </c>
      <c r="CO10" s="229">
        <v>1000</v>
      </c>
      <c r="CP10" s="31">
        <f>1000*(COUNTBLANK(BU10:CO10)-1)</f>
        <v>0</v>
      </c>
      <c r="CQ10" s="28"/>
      <c r="CR10" s="28"/>
      <c r="CS10" s="28"/>
      <c r="CT10" s="406">
        <v>1000</v>
      </c>
      <c r="CU10" s="47" t="s">
        <v>2770</v>
      </c>
      <c r="CV10" s="47" t="s">
        <v>2994</v>
      </c>
      <c r="CW10" s="47" t="s">
        <v>3231</v>
      </c>
      <c r="CX10" s="47">
        <v>0</v>
      </c>
      <c r="CY10" s="47" t="s">
        <v>3387</v>
      </c>
      <c r="CZ10" s="47" t="s">
        <v>3614</v>
      </c>
      <c r="DA10" s="47" t="s">
        <v>3791</v>
      </c>
      <c r="DB10" s="47" t="s">
        <v>4000</v>
      </c>
      <c r="DC10" s="47" t="s">
        <v>4212</v>
      </c>
      <c r="DD10" s="47" t="s">
        <v>4497</v>
      </c>
      <c r="DE10" s="47" t="s">
        <v>4744</v>
      </c>
      <c r="DF10" s="47" t="s">
        <v>5010</v>
      </c>
      <c r="DG10" s="541" t="s">
        <v>5478</v>
      </c>
      <c r="DH10" s="520" t="s">
        <v>5701</v>
      </c>
      <c r="DI10" s="542" t="s">
        <v>5701</v>
      </c>
      <c r="DJ10" s="520">
        <v>0</v>
      </c>
      <c r="DK10" s="520" t="s">
        <v>6122</v>
      </c>
      <c r="DL10" s="520" t="s">
        <v>6122</v>
      </c>
      <c r="DM10" s="520" t="s">
        <v>6432</v>
      </c>
      <c r="DN10" s="520" t="s">
        <v>6778</v>
      </c>
      <c r="DO10" s="520" t="s">
        <v>7013</v>
      </c>
      <c r="DP10" s="520" t="s">
        <v>7242</v>
      </c>
      <c r="DQ10" s="520" t="s">
        <v>7725</v>
      </c>
      <c r="DR10" s="520" t="s">
        <v>7725</v>
      </c>
      <c r="DS10" s="7">
        <f t="shared" si="1"/>
        <v>0</v>
      </c>
      <c r="DT10" s="47">
        <f t="shared" si="0"/>
        <v>-1000</v>
      </c>
      <c r="DU10" s="28"/>
      <c r="DV10" s="28"/>
      <c r="DW10" s="28"/>
      <c r="DX10" t="s">
        <v>7971</v>
      </c>
      <c r="DY10" t="s">
        <v>8244</v>
      </c>
      <c r="DZ10" t="s">
        <v>8244</v>
      </c>
    </row>
    <row r="11" spans="1:139" x14ac:dyDescent="0.25">
      <c r="A11" s="1">
        <f>+A64+1</f>
        <v>72</v>
      </c>
      <c r="B11" t="str">
        <f>+IF(C11=0,"",CONCATENATE("T-",E11,"/",TEXT(A11,"0000")))</f>
        <v>T-Prep-I/0072</v>
      </c>
      <c r="C11" s="31" t="s">
        <v>224</v>
      </c>
      <c r="D11" s="31" t="s">
        <v>225</v>
      </c>
      <c r="E11" s="31" t="s">
        <v>125</v>
      </c>
      <c r="F11" s="31" t="s">
        <v>5</v>
      </c>
      <c r="G11" s="42" t="s">
        <v>740</v>
      </c>
      <c r="H11" s="42"/>
      <c r="I11" s="42"/>
      <c r="K11" s="15">
        <v>750</v>
      </c>
      <c r="L11" s="31">
        <v>700</v>
      </c>
      <c r="M11" s="31">
        <v>700</v>
      </c>
      <c r="N11" s="110"/>
      <c r="O11" s="110"/>
      <c r="P11" s="31">
        <v>700</v>
      </c>
      <c r="Q11" s="31">
        <v>700</v>
      </c>
      <c r="R11" s="31">
        <v>700</v>
      </c>
      <c r="S11" s="31">
        <v>700</v>
      </c>
      <c r="T11" s="31"/>
      <c r="U11" s="31">
        <v>700</v>
      </c>
      <c r="V11" s="31">
        <v>700</v>
      </c>
      <c r="W11" s="31">
        <v>700</v>
      </c>
      <c r="X11" s="28"/>
      <c r="Y11" s="28"/>
      <c r="Z11" s="31">
        <v>700</v>
      </c>
      <c r="AA11" s="31">
        <v>700</v>
      </c>
      <c r="AB11" s="67">
        <v>700</v>
      </c>
      <c r="AC11" s="67">
        <v>700</v>
      </c>
      <c r="AD11" s="31">
        <v>700</v>
      </c>
      <c r="AE11" s="31">
        <v>700</v>
      </c>
      <c r="AF11" s="31">
        <v>700</v>
      </c>
      <c r="AG11" s="31">
        <v>700</v>
      </c>
      <c r="AH11" s="31">
        <v>700</v>
      </c>
      <c r="AI11" s="31">
        <v>700</v>
      </c>
      <c r="AJ11" s="31">
        <v>700</v>
      </c>
      <c r="AK11" s="31">
        <v>700</v>
      </c>
      <c r="AL11" s="28"/>
      <c r="AM11" s="28">
        <v>850</v>
      </c>
      <c r="AN11" s="31">
        <v>700</v>
      </c>
      <c r="AO11" s="31">
        <v>700</v>
      </c>
      <c r="AP11" s="31">
        <v>700</v>
      </c>
      <c r="AQ11" s="31"/>
      <c r="AR11" s="31">
        <v>700</v>
      </c>
      <c r="AS11" s="31">
        <v>700</v>
      </c>
      <c r="AT11" s="31">
        <v>700</v>
      </c>
      <c r="AU11" s="31">
        <v>700</v>
      </c>
      <c r="AV11" s="31">
        <v>700</v>
      </c>
      <c r="AW11" s="31">
        <v>700</v>
      </c>
      <c r="AX11" s="31">
        <v>700</v>
      </c>
      <c r="AY11" s="31">
        <v>700</v>
      </c>
      <c r="AZ11" s="28"/>
      <c r="BA11" s="28">
        <v>1000</v>
      </c>
      <c r="BB11" s="31">
        <v>750</v>
      </c>
      <c r="BC11" s="31"/>
      <c r="BD11" s="31"/>
      <c r="BE11" s="31">
        <v>750</v>
      </c>
      <c r="BF11" s="31">
        <v>700</v>
      </c>
      <c r="BG11" s="31">
        <v>700</v>
      </c>
      <c r="BH11" s="31">
        <v>700</v>
      </c>
      <c r="BI11" s="31">
        <v>700</v>
      </c>
      <c r="BJ11" s="31">
        <v>700</v>
      </c>
      <c r="BK11" s="31">
        <v>700</v>
      </c>
      <c r="BL11" s="31">
        <v>700</v>
      </c>
      <c r="BM11" s="31">
        <v>700</v>
      </c>
      <c r="BN11" s="28"/>
      <c r="BO11" s="28">
        <v>1000</v>
      </c>
      <c r="BP11" s="31">
        <v>700</v>
      </c>
      <c r="BQ11" s="31">
        <v>700</v>
      </c>
      <c r="BR11" s="47">
        <v>700</v>
      </c>
      <c r="BS11" s="47">
        <v>700</v>
      </c>
      <c r="BT11" s="47">
        <v>700</v>
      </c>
      <c r="BU11" s="47">
        <v>700</v>
      </c>
      <c r="BV11" s="47">
        <v>700</v>
      </c>
      <c r="BW11" s="47">
        <v>700</v>
      </c>
      <c r="BX11" s="47">
        <v>700</v>
      </c>
      <c r="BY11" s="47">
        <v>700</v>
      </c>
      <c r="BZ11" s="47">
        <v>700</v>
      </c>
      <c r="CA11" s="47">
        <v>700</v>
      </c>
      <c r="CB11" s="28"/>
      <c r="CC11" s="28" t="s">
        <v>2839</v>
      </c>
      <c r="CD11" s="47">
        <v>700</v>
      </c>
      <c r="CE11" s="47">
        <v>700</v>
      </c>
      <c r="CF11" s="47">
        <v>700</v>
      </c>
      <c r="CG11" s="47">
        <v>700</v>
      </c>
      <c r="CH11" s="47">
        <v>700</v>
      </c>
      <c r="CI11" s="47">
        <v>700</v>
      </c>
      <c r="CJ11" s="47">
        <v>700</v>
      </c>
      <c r="CK11" s="47">
        <v>700</v>
      </c>
      <c r="CL11" s="47">
        <v>700</v>
      </c>
      <c r="CM11" s="47">
        <v>700</v>
      </c>
      <c r="CN11" s="229">
        <v>700</v>
      </c>
      <c r="CO11" s="229" t="s">
        <v>2839</v>
      </c>
      <c r="CP11" s="31">
        <f>700*(COUNTBLANK(BU11:CO11)-1)</f>
        <v>0</v>
      </c>
      <c r="CQ11" s="28"/>
      <c r="CR11" s="28"/>
      <c r="CS11" s="28"/>
      <c r="CT11" s="406">
        <v>700</v>
      </c>
      <c r="CU11" s="47" t="s">
        <v>3241</v>
      </c>
      <c r="CV11" s="47" t="s">
        <v>3241</v>
      </c>
      <c r="CW11" s="47" t="s">
        <v>3241</v>
      </c>
      <c r="CX11" s="47" t="s">
        <v>3472</v>
      </c>
      <c r="CY11" s="47" t="s">
        <v>3472</v>
      </c>
      <c r="CZ11" s="47" t="s">
        <v>3849</v>
      </c>
      <c r="DA11" s="47" t="s">
        <v>3849</v>
      </c>
      <c r="DB11" s="47" t="s">
        <v>4040</v>
      </c>
      <c r="DC11" s="47" t="s">
        <v>4375</v>
      </c>
      <c r="DD11" s="47" t="s">
        <v>4591</v>
      </c>
      <c r="DE11" s="47" t="s">
        <v>5067</v>
      </c>
      <c r="DF11" s="47" t="s">
        <v>5067</v>
      </c>
      <c r="DG11" s="541" t="s">
        <v>5268</v>
      </c>
      <c r="DH11" s="520" t="s">
        <v>6200</v>
      </c>
      <c r="DI11" s="542" t="s">
        <v>5965</v>
      </c>
      <c r="DJ11" s="520" t="s">
        <v>5965</v>
      </c>
      <c r="DK11" s="520" t="s">
        <v>6201</v>
      </c>
      <c r="DL11" s="520" t="s">
        <v>6734</v>
      </c>
      <c r="DM11" s="520" t="s">
        <v>6734</v>
      </c>
      <c r="DN11" s="520" t="s">
        <v>7128</v>
      </c>
      <c r="DO11" s="520" t="s">
        <v>7128</v>
      </c>
      <c r="DP11" s="520" t="s">
        <v>7500</v>
      </c>
      <c r="DQ11" s="520" t="s">
        <v>7500</v>
      </c>
      <c r="DR11" s="520" t="s">
        <v>7976</v>
      </c>
      <c r="DS11" s="7">
        <f t="shared" si="1"/>
        <v>0</v>
      </c>
      <c r="DT11" s="47">
        <f t="shared" si="0"/>
        <v>-700</v>
      </c>
      <c r="DU11" s="28"/>
      <c r="DV11" s="28" t="s">
        <v>7976</v>
      </c>
      <c r="DW11" s="28"/>
      <c r="DX11" t="s">
        <v>8313</v>
      </c>
      <c r="DY11" t="s">
        <v>8313</v>
      </c>
    </row>
    <row r="12" spans="1:139" x14ac:dyDescent="0.25">
      <c r="A12" s="1">
        <v>203</v>
      </c>
      <c r="B12" t="s">
        <v>538</v>
      </c>
      <c r="C12" s="31" t="s">
        <v>539</v>
      </c>
      <c r="D12" s="31" t="s">
        <v>290</v>
      </c>
      <c r="E12" s="31" t="s">
        <v>110</v>
      </c>
      <c r="F12" s="31" t="s">
        <v>459</v>
      </c>
      <c r="G12" s="42" t="s">
        <v>765</v>
      </c>
      <c r="H12" s="42"/>
      <c r="I12" s="42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28">
        <v>1500</v>
      </c>
      <c r="Y12" s="28">
        <v>800</v>
      </c>
      <c r="Z12" s="31">
        <v>800</v>
      </c>
      <c r="AA12" s="31">
        <v>800</v>
      </c>
      <c r="AB12" s="31">
        <v>800</v>
      </c>
      <c r="AC12" s="31">
        <v>800</v>
      </c>
      <c r="AD12" s="31">
        <v>800</v>
      </c>
      <c r="AE12" s="31">
        <v>800</v>
      </c>
      <c r="AF12" s="31">
        <v>800</v>
      </c>
      <c r="AG12" s="31">
        <v>800</v>
      </c>
      <c r="AH12" s="31">
        <v>800</v>
      </c>
      <c r="AI12" s="31">
        <v>800</v>
      </c>
      <c r="AJ12" s="31">
        <v>800</v>
      </c>
      <c r="AK12" s="31">
        <v>800</v>
      </c>
      <c r="AL12" s="28"/>
      <c r="AM12" s="28">
        <v>850</v>
      </c>
      <c r="AN12" s="54">
        <v>850</v>
      </c>
      <c r="AO12" s="54">
        <v>850</v>
      </c>
      <c r="AP12" s="31">
        <v>850</v>
      </c>
      <c r="AQ12" s="31">
        <v>850</v>
      </c>
      <c r="AR12" s="31">
        <v>850</v>
      </c>
      <c r="AS12" s="31">
        <v>850</v>
      </c>
      <c r="AT12" s="31">
        <v>850</v>
      </c>
      <c r="AU12" s="31">
        <v>850</v>
      </c>
      <c r="AV12" s="31">
        <v>850</v>
      </c>
      <c r="AW12" s="31">
        <v>850</v>
      </c>
      <c r="AX12" s="31">
        <v>850</v>
      </c>
      <c r="AY12" s="31">
        <v>850</v>
      </c>
      <c r="AZ12" s="28"/>
      <c r="BA12" s="28">
        <v>1000</v>
      </c>
      <c r="BB12" s="31">
        <v>1000</v>
      </c>
      <c r="BC12" s="31">
        <v>1000</v>
      </c>
      <c r="BD12" s="31">
        <v>1000</v>
      </c>
      <c r="BE12" s="31">
        <v>1000</v>
      </c>
      <c r="BF12" s="31">
        <v>1000</v>
      </c>
      <c r="BG12" s="31">
        <v>1000</v>
      </c>
      <c r="BH12" s="31">
        <v>1000</v>
      </c>
      <c r="BI12" s="31">
        <v>1000</v>
      </c>
      <c r="BJ12" s="31">
        <v>1000</v>
      </c>
      <c r="BK12" s="31">
        <v>1000</v>
      </c>
      <c r="BL12" s="31">
        <v>1000</v>
      </c>
      <c r="BM12" s="31">
        <v>1000</v>
      </c>
      <c r="BN12" s="28"/>
      <c r="BO12" s="28">
        <v>1000</v>
      </c>
      <c r="BP12" s="31">
        <v>800</v>
      </c>
      <c r="BQ12" s="31">
        <v>800</v>
      </c>
      <c r="BR12" s="47">
        <v>1000</v>
      </c>
      <c r="BS12" s="47">
        <v>1000</v>
      </c>
      <c r="BT12" s="47">
        <v>1000</v>
      </c>
      <c r="BU12" s="47">
        <v>1000</v>
      </c>
      <c r="BV12" s="47">
        <v>1000</v>
      </c>
      <c r="BW12" s="47">
        <v>1000</v>
      </c>
      <c r="BX12" s="47">
        <v>1000</v>
      </c>
      <c r="BY12" s="47">
        <v>1000</v>
      </c>
      <c r="BZ12" s="47">
        <v>1000</v>
      </c>
      <c r="CA12" s="47">
        <v>1000</v>
      </c>
      <c r="CB12" s="28"/>
      <c r="CC12" s="28">
        <v>1200</v>
      </c>
      <c r="CD12" s="47">
        <v>1200</v>
      </c>
      <c r="CE12" s="47">
        <v>1200</v>
      </c>
      <c r="CF12" s="47">
        <v>1200</v>
      </c>
      <c r="CG12" s="47">
        <v>1200</v>
      </c>
      <c r="CH12" s="47">
        <v>1200</v>
      </c>
      <c r="CI12" s="47">
        <v>1200</v>
      </c>
      <c r="CJ12" s="47">
        <v>1200</v>
      </c>
      <c r="CK12" s="47">
        <v>1200</v>
      </c>
      <c r="CL12" s="47">
        <v>1200</v>
      </c>
      <c r="CM12" s="229">
        <v>1200</v>
      </c>
      <c r="CN12" s="229">
        <v>1200</v>
      </c>
      <c r="CO12" s="229">
        <v>1200</v>
      </c>
      <c r="CP12" s="31">
        <v>0</v>
      </c>
      <c r="CQ12" s="28"/>
      <c r="CR12" s="28" t="s">
        <v>4748</v>
      </c>
      <c r="CS12" s="28"/>
      <c r="CT12" s="406">
        <v>1400</v>
      </c>
      <c r="CU12" s="47" t="s">
        <v>2837</v>
      </c>
      <c r="CV12" s="47" t="s">
        <v>3158</v>
      </c>
      <c r="CW12" s="47" t="s">
        <v>3158</v>
      </c>
      <c r="CX12" s="47" t="s">
        <v>3158</v>
      </c>
      <c r="CY12" s="47" t="s">
        <v>3240</v>
      </c>
      <c r="CZ12" s="47" t="s">
        <v>3523</v>
      </c>
      <c r="DA12" s="47" t="s">
        <v>3681</v>
      </c>
      <c r="DB12" s="47" t="s">
        <v>3894</v>
      </c>
      <c r="DC12" s="47" t="s">
        <v>4208</v>
      </c>
      <c r="DD12" s="47" t="s">
        <v>4398</v>
      </c>
      <c r="DE12" s="47" t="s">
        <v>4640</v>
      </c>
      <c r="DF12" s="47" t="s">
        <v>4945</v>
      </c>
      <c r="DG12" s="541" t="s">
        <v>5290</v>
      </c>
      <c r="DH12" s="520" t="s">
        <v>5473</v>
      </c>
      <c r="DI12" s="542" t="s">
        <v>5981</v>
      </c>
      <c r="DJ12" s="520" t="s">
        <v>5981</v>
      </c>
      <c r="DK12" s="520" t="s">
        <v>6456</v>
      </c>
      <c r="DL12" s="520" t="s">
        <v>6679</v>
      </c>
      <c r="DM12" s="520" t="s">
        <v>6807</v>
      </c>
      <c r="DN12" s="520" t="s">
        <v>6807</v>
      </c>
      <c r="DO12" s="520" t="s">
        <v>7002</v>
      </c>
      <c r="DP12" s="520" t="s">
        <v>7240</v>
      </c>
      <c r="DQ12" s="520" t="s">
        <v>7240</v>
      </c>
      <c r="DR12" s="520" t="s">
        <v>7516</v>
      </c>
      <c r="DS12" s="7">
        <f t="shared" si="1"/>
        <v>0</v>
      </c>
      <c r="DT12" s="47">
        <f t="shared" si="0"/>
        <v>-1400</v>
      </c>
      <c r="DU12" s="28"/>
      <c r="DV12" s="28" t="s">
        <v>7767</v>
      </c>
      <c r="DW12" s="28" t="s">
        <v>8330</v>
      </c>
      <c r="DX12" s="7" t="s">
        <v>7767</v>
      </c>
      <c r="DY12" t="s">
        <v>8021</v>
      </c>
      <c r="DZ12" s="103" t="s">
        <v>8173</v>
      </c>
      <c r="EA12" s="103" t="s">
        <v>8330</v>
      </c>
      <c r="EB12" s="103" t="s">
        <v>8331</v>
      </c>
    </row>
    <row r="13" spans="1:139" x14ac:dyDescent="0.25">
      <c r="A13" s="1">
        <v>210</v>
      </c>
      <c r="B13" t="s">
        <v>543</v>
      </c>
      <c r="C13" s="31" t="s">
        <v>544</v>
      </c>
      <c r="D13" s="31" t="s">
        <v>545</v>
      </c>
      <c r="E13" s="31" t="s">
        <v>110</v>
      </c>
      <c r="F13" s="31" t="s">
        <v>459</v>
      </c>
      <c r="G13" s="42" t="s">
        <v>767</v>
      </c>
      <c r="H13" s="42"/>
      <c r="I13" s="42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28">
        <v>1500</v>
      </c>
      <c r="Y13" s="28">
        <v>800</v>
      </c>
      <c r="Z13" s="31">
        <v>800</v>
      </c>
      <c r="AA13" s="31">
        <v>800</v>
      </c>
      <c r="AB13" s="31">
        <v>800</v>
      </c>
      <c r="AC13" s="31">
        <v>800</v>
      </c>
      <c r="AD13" s="31">
        <v>800</v>
      </c>
      <c r="AE13" s="31">
        <v>800</v>
      </c>
      <c r="AF13" s="31">
        <v>800</v>
      </c>
      <c r="AG13" s="31">
        <v>800</v>
      </c>
      <c r="AH13" s="31">
        <v>800</v>
      </c>
      <c r="AI13" s="31">
        <v>800</v>
      </c>
      <c r="AJ13" s="31">
        <v>800</v>
      </c>
      <c r="AK13" s="31">
        <v>800</v>
      </c>
      <c r="AL13" s="28"/>
      <c r="AM13" s="28">
        <v>850</v>
      </c>
      <c r="AN13" s="31">
        <v>850</v>
      </c>
      <c r="AO13" s="31">
        <v>850</v>
      </c>
      <c r="AP13" s="31">
        <v>850</v>
      </c>
      <c r="AQ13" s="31"/>
      <c r="AR13" s="31">
        <v>850</v>
      </c>
      <c r="AS13" s="31">
        <v>850</v>
      </c>
      <c r="AT13" s="31">
        <v>850</v>
      </c>
      <c r="AU13" s="31">
        <v>850</v>
      </c>
      <c r="AV13" s="31">
        <v>850</v>
      </c>
      <c r="AW13" s="31">
        <v>850</v>
      </c>
      <c r="AX13" s="31">
        <v>850</v>
      </c>
      <c r="AY13" s="31">
        <v>850</v>
      </c>
      <c r="AZ13" s="28"/>
      <c r="BA13" s="28"/>
      <c r="BB13" s="31">
        <v>1000</v>
      </c>
      <c r="BC13" s="31">
        <v>1000</v>
      </c>
      <c r="BD13" s="31">
        <v>1000</v>
      </c>
      <c r="BE13" s="31">
        <v>1000</v>
      </c>
      <c r="BF13" s="31">
        <v>1000</v>
      </c>
      <c r="BG13" s="31">
        <v>1000</v>
      </c>
      <c r="BH13" s="31">
        <v>1000</v>
      </c>
      <c r="BI13" s="31">
        <v>1000</v>
      </c>
      <c r="BJ13" s="31">
        <v>1000</v>
      </c>
      <c r="BK13" s="31">
        <v>1000</v>
      </c>
      <c r="BL13" s="31">
        <v>1000</v>
      </c>
      <c r="BM13" s="31">
        <v>1000</v>
      </c>
      <c r="BN13" s="28"/>
      <c r="BO13" s="28">
        <v>1000</v>
      </c>
      <c r="BP13" s="31">
        <v>800</v>
      </c>
      <c r="BQ13" s="31">
        <v>1000</v>
      </c>
      <c r="BR13" s="47">
        <v>1000</v>
      </c>
      <c r="BS13" s="47">
        <v>1000</v>
      </c>
      <c r="BT13" s="47">
        <v>1000</v>
      </c>
      <c r="BU13" s="47">
        <v>1000</v>
      </c>
      <c r="BV13" s="47">
        <v>1000</v>
      </c>
      <c r="BW13" s="47">
        <v>1000</v>
      </c>
      <c r="BX13" s="47">
        <v>1000</v>
      </c>
      <c r="BY13" s="47">
        <v>1000</v>
      </c>
      <c r="BZ13" s="47">
        <v>1000</v>
      </c>
      <c r="CA13" s="47">
        <v>1000</v>
      </c>
      <c r="CB13" s="28"/>
      <c r="CC13" s="28" t="s">
        <v>3083</v>
      </c>
      <c r="CD13" s="47">
        <v>1200</v>
      </c>
      <c r="CE13" s="47">
        <v>1200</v>
      </c>
      <c r="CF13" s="47">
        <v>1200</v>
      </c>
      <c r="CG13" s="47">
        <v>1200</v>
      </c>
      <c r="CH13" s="47">
        <v>1200</v>
      </c>
      <c r="CI13" s="47">
        <v>1200</v>
      </c>
      <c r="CJ13" s="47">
        <v>1200</v>
      </c>
      <c r="CK13" s="47">
        <v>1200</v>
      </c>
      <c r="CL13" s="47">
        <v>1200</v>
      </c>
      <c r="CM13" s="229">
        <v>1200</v>
      </c>
      <c r="CN13" s="229">
        <v>1200</v>
      </c>
      <c r="CO13" s="229">
        <v>1200</v>
      </c>
      <c r="CP13" s="31">
        <f>1200*(COUNTBLANK(BU13:CO13)-1)</f>
        <v>0</v>
      </c>
      <c r="CQ13" s="28"/>
      <c r="CR13" s="28"/>
      <c r="CS13" s="28"/>
      <c r="CT13" s="406">
        <v>1400</v>
      </c>
      <c r="CU13" s="47" t="s">
        <v>3083</v>
      </c>
      <c r="CV13" s="47" t="s">
        <v>3298</v>
      </c>
      <c r="CW13" s="47" t="s">
        <v>3298</v>
      </c>
      <c r="CX13" s="47" t="s">
        <v>3298</v>
      </c>
      <c r="CY13" s="47" t="s">
        <v>3580</v>
      </c>
      <c r="CZ13" s="47" t="s">
        <v>3580</v>
      </c>
      <c r="DA13" s="47" t="s">
        <v>3699</v>
      </c>
      <c r="DB13" s="47" t="s">
        <v>3877</v>
      </c>
      <c r="DC13" s="47" t="s">
        <v>4252</v>
      </c>
      <c r="DD13" s="47" t="s">
        <v>4471</v>
      </c>
      <c r="DE13" s="47" t="s">
        <v>4592</v>
      </c>
      <c r="DF13" s="47" t="s">
        <v>4866</v>
      </c>
      <c r="DG13" s="541" t="s">
        <v>5569</v>
      </c>
      <c r="DH13" s="520" t="s">
        <v>5569</v>
      </c>
      <c r="DI13" s="542" t="s">
        <v>5969</v>
      </c>
      <c r="DJ13" s="542" t="s">
        <v>5969</v>
      </c>
      <c r="DK13" s="542" t="s">
        <v>5969</v>
      </c>
      <c r="DL13" s="520" t="s">
        <v>6104</v>
      </c>
      <c r="DM13" s="520" t="s">
        <v>6400</v>
      </c>
      <c r="DN13" s="520" t="s">
        <v>7153</v>
      </c>
      <c r="DO13" s="520" t="s">
        <v>7153</v>
      </c>
      <c r="DP13" s="520" t="s">
        <v>7153</v>
      </c>
      <c r="DQ13" s="520" t="s">
        <v>7153</v>
      </c>
      <c r="DR13" s="520" t="s">
        <v>7398</v>
      </c>
      <c r="DS13" s="7">
        <f t="shared" si="1"/>
        <v>0</v>
      </c>
      <c r="DT13" s="47">
        <f t="shared" si="0"/>
        <v>-1400</v>
      </c>
      <c r="DU13" s="28"/>
      <c r="DV13" s="28"/>
      <c r="DW13" s="28"/>
      <c r="DX13" t="s">
        <v>7937</v>
      </c>
      <c r="DY13" t="s">
        <v>8177</v>
      </c>
    </row>
    <row r="14" spans="1:139" x14ac:dyDescent="0.25">
      <c r="A14" s="1">
        <v>221</v>
      </c>
      <c r="B14" t="s">
        <v>547</v>
      </c>
      <c r="C14" s="31" t="s">
        <v>548</v>
      </c>
      <c r="D14" s="31" t="s">
        <v>549</v>
      </c>
      <c r="E14" s="31" t="s">
        <v>110</v>
      </c>
      <c r="F14" s="31" t="s">
        <v>459</v>
      </c>
      <c r="G14" s="42" t="s">
        <v>769</v>
      </c>
      <c r="H14" s="42"/>
      <c r="I14" s="42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28">
        <v>1000</v>
      </c>
      <c r="Y14" s="28">
        <v>800</v>
      </c>
      <c r="Z14" s="31">
        <v>800</v>
      </c>
      <c r="AA14" s="31">
        <v>800</v>
      </c>
      <c r="AB14" s="31">
        <v>800</v>
      </c>
      <c r="AC14" s="31">
        <v>0</v>
      </c>
      <c r="AD14" s="31">
        <v>800</v>
      </c>
      <c r="AE14" s="31">
        <v>800</v>
      </c>
      <c r="AF14" s="31">
        <v>800</v>
      </c>
      <c r="AG14" s="31">
        <v>800</v>
      </c>
      <c r="AH14" s="31">
        <v>800</v>
      </c>
      <c r="AI14" s="31">
        <v>800</v>
      </c>
      <c r="AJ14" s="31">
        <v>800</v>
      </c>
      <c r="AK14" s="31">
        <v>800</v>
      </c>
      <c r="AL14" s="28"/>
      <c r="AM14" s="28">
        <v>850</v>
      </c>
      <c r="AN14" s="31">
        <v>850</v>
      </c>
      <c r="AO14" s="31">
        <v>850</v>
      </c>
      <c r="AP14" s="31">
        <v>850</v>
      </c>
      <c r="AQ14" s="31">
        <v>850</v>
      </c>
      <c r="AR14" s="31">
        <v>850</v>
      </c>
      <c r="AS14" s="31">
        <v>850</v>
      </c>
      <c r="AT14" s="31">
        <v>850</v>
      </c>
      <c r="AU14" s="31">
        <v>850</v>
      </c>
      <c r="AV14" s="31">
        <v>850</v>
      </c>
      <c r="AW14" s="31">
        <v>850</v>
      </c>
      <c r="AX14" s="31">
        <v>850</v>
      </c>
      <c r="AY14" s="31">
        <v>850</v>
      </c>
      <c r="AZ14" s="28"/>
      <c r="BA14" s="28"/>
      <c r="BB14" s="31">
        <v>1000</v>
      </c>
      <c r="BC14" s="31">
        <v>1000</v>
      </c>
      <c r="BD14" s="31">
        <v>1000</v>
      </c>
      <c r="BE14" s="31">
        <v>1000</v>
      </c>
      <c r="BF14" s="31">
        <v>1000</v>
      </c>
      <c r="BG14" s="31">
        <v>1000</v>
      </c>
      <c r="BH14" s="31">
        <v>1000</v>
      </c>
      <c r="BI14" s="31">
        <v>1000</v>
      </c>
      <c r="BJ14" s="31">
        <v>1000</v>
      </c>
      <c r="BK14" s="31">
        <v>1000</v>
      </c>
      <c r="BL14" s="31">
        <v>1000</v>
      </c>
      <c r="BM14" s="31">
        <v>1000</v>
      </c>
      <c r="BN14" s="28"/>
      <c r="BO14" s="28">
        <v>1000</v>
      </c>
      <c r="BP14" s="31">
        <v>1000</v>
      </c>
      <c r="BQ14" s="31">
        <v>1000</v>
      </c>
      <c r="BR14" s="47">
        <v>1000</v>
      </c>
      <c r="BS14" s="47">
        <v>1000</v>
      </c>
      <c r="BT14" s="47">
        <v>1000</v>
      </c>
      <c r="BU14" s="47">
        <v>1000</v>
      </c>
      <c r="BV14" s="47">
        <v>1000</v>
      </c>
      <c r="BW14" s="47">
        <v>1000</v>
      </c>
      <c r="BX14" s="47">
        <v>1000</v>
      </c>
      <c r="BY14" s="47">
        <v>1000</v>
      </c>
      <c r="BZ14" s="47">
        <v>1000</v>
      </c>
      <c r="CA14" s="47">
        <v>1000</v>
      </c>
      <c r="CB14" s="28"/>
      <c r="CC14" s="28"/>
      <c r="CD14" s="47">
        <v>1200</v>
      </c>
      <c r="CE14" s="47">
        <v>1200</v>
      </c>
      <c r="CF14" s="47">
        <v>1200</v>
      </c>
      <c r="CG14" s="47">
        <v>1200</v>
      </c>
      <c r="CH14" s="47">
        <v>1200</v>
      </c>
      <c r="CI14" s="47">
        <v>1200</v>
      </c>
      <c r="CJ14" s="47">
        <v>1200</v>
      </c>
      <c r="CK14" s="47">
        <v>1200</v>
      </c>
      <c r="CL14" s="47">
        <v>1200</v>
      </c>
      <c r="CM14" s="47">
        <v>1200</v>
      </c>
      <c r="CN14" s="229">
        <v>1200</v>
      </c>
      <c r="CO14" s="229">
        <v>1200</v>
      </c>
      <c r="CP14" s="31">
        <f>1200*(COUNTBLANK(BU14:CO14)-2)</f>
        <v>0</v>
      </c>
      <c r="CQ14" s="28"/>
      <c r="CR14" s="28"/>
      <c r="CS14" s="28"/>
      <c r="CT14" s="406">
        <v>1400</v>
      </c>
      <c r="CU14" s="47" t="s">
        <v>2995</v>
      </c>
      <c r="CV14" s="47" t="s">
        <v>3300</v>
      </c>
      <c r="CW14" s="47" t="s">
        <v>3569</v>
      </c>
      <c r="CX14" s="47" t="s">
        <v>3569</v>
      </c>
      <c r="CY14" s="47" t="s">
        <v>4138</v>
      </c>
      <c r="CZ14" s="47" t="s">
        <v>4138</v>
      </c>
      <c r="DA14" s="47" t="s">
        <v>4262</v>
      </c>
      <c r="DB14" s="47" t="s">
        <v>4262</v>
      </c>
      <c r="DC14" s="47" t="s">
        <v>4262</v>
      </c>
      <c r="DD14" s="47" t="s">
        <v>4376</v>
      </c>
      <c r="DE14" s="47" t="s">
        <v>4705</v>
      </c>
      <c r="DF14" s="47" t="s">
        <v>4901</v>
      </c>
      <c r="DG14" s="541" t="s">
        <v>5580</v>
      </c>
      <c r="DH14" s="520" t="s">
        <v>6007</v>
      </c>
      <c r="DI14" s="542" t="s">
        <v>6007</v>
      </c>
      <c r="DJ14" s="520" t="s">
        <v>6006</v>
      </c>
      <c r="DK14" s="520" t="s">
        <v>6225</v>
      </c>
      <c r="DL14" s="520" t="s">
        <v>6339</v>
      </c>
      <c r="DM14" s="520" t="s">
        <v>6949</v>
      </c>
      <c r="DN14" s="520" t="s">
        <v>6949</v>
      </c>
      <c r="DO14" s="520" t="s">
        <v>7148</v>
      </c>
      <c r="DP14" s="520" t="s">
        <v>7148</v>
      </c>
      <c r="DQ14" s="520" t="s">
        <v>7592</v>
      </c>
      <c r="DR14" s="520" t="s">
        <v>7592</v>
      </c>
      <c r="DS14" s="7">
        <f t="shared" si="1"/>
        <v>0</v>
      </c>
      <c r="DT14" s="47">
        <f t="shared" si="0"/>
        <v>-1400</v>
      </c>
      <c r="DU14" s="28"/>
      <c r="DV14" s="28"/>
      <c r="DW14" s="28"/>
      <c r="DX14" t="s">
        <v>8168</v>
      </c>
      <c r="DY14" t="s">
        <v>8169</v>
      </c>
      <c r="DZ14" t="s">
        <v>8169</v>
      </c>
      <c r="EA14" t="s">
        <v>8351</v>
      </c>
      <c r="EB14" t="s">
        <v>8351</v>
      </c>
    </row>
    <row r="15" spans="1:139" x14ac:dyDescent="0.25">
      <c r="A15" s="1">
        <v>264</v>
      </c>
      <c r="B15" t="s">
        <v>652</v>
      </c>
      <c r="C15" s="31" t="s">
        <v>653</v>
      </c>
      <c r="D15" s="31" t="s">
        <v>638</v>
      </c>
      <c r="E15" s="31" t="s">
        <v>110</v>
      </c>
      <c r="F15" s="31" t="s">
        <v>459</v>
      </c>
      <c r="G15" s="42" t="s">
        <v>770</v>
      </c>
      <c r="H15" s="42"/>
      <c r="I15" s="42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28">
        <v>1000</v>
      </c>
      <c r="Y15" s="28">
        <v>800</v>
      </c>
      <c r="Z15" s="31">
        <v>800</v>
      </c>
      <c r="AA15" s="31">
        <v>800</v>
      </c>
      <c r="AB15" s="31">
        <v>800</v>
      </c>
      <c r="AC15" s="31">
        <v>0</v>
      </c>
      <c r="AD15" s="31">
        <v>800</v>
      </c>
      <c r="AE15" s="31">
        <v>800</v>
      </c>
      <c r="AF15" s="31">
        <v>800</v>
      </c>
      <c r="AG15" s="31">
        <v>800</v>
      </c>
      <c r="AH15" s="31">
        <v>800</v>
      </c>
      <c r="AI15" s="31">
        <v>800</v>
      </c>
      <c r="AJ15" s="31">
        <v>800</v>
      </c>
      <c r="AK15" s="31">
        <v>800</v>
      </c>
      <c r="AL15" s="28"/>
      <c r="AM15" s="28">
        <v>850</v>
      </c>
      <c r="AN15" s="31">
        <v>850</v>
      </c>
      <c r="AO15" s="31">
        <v>850</v>
      </c>
      <c r="AP15" s="31">
        <v>850</v>
      </c>
      <c r="AQ15" s="31">
        <v>850</v>
      </c>
      <c r="AR15" s="31">
        <v>850</v>
      </c>
      <c r="AS15" s="31">
        <v>850</v>
      </c>
      <c r="AT15" s="31">
        <v>850</v>
      </c>
      <c r="AU15" s="31">
        <v>850</v>
      </c>
      <c r="AV15" s="31">
        <v>850</v>
      </c>
      <c r="AW15" s="31">
        <v>850</v>
      </c>
      <c r="AX15" s="31">
        <v>850</v>
      </c>
      <c r="AY15" s="31">
        <v>850</v>
      </c>
      <c r="AZ15" s="28"/>
      <c r="BA15" s="28">
        <v>1000</v>
      </c>
      <c r="BB15" s="31">
        <v>1000</v>
      </c>
      <c r="BC15" s="31">
        <v>1000</v>
      </c>
      <c r="BD15" s="31">
        <v>1000</v>
      </c>
      <c r="BE15" s="31">
        <v>1000</v>
      </c>
      <c r="BF15" s="31">
        <v>1000</v>
      </c>
      <c r="BG15" s="31">
        <v>1000</v>
      </c>
      <c r="BH15" s="31">
        <v>1000</v>
      </c>
      <c r="BI15" s="31">
        <v>1000</v>
      </c>
      <c r="BJ15" s="31">
        <v>1000</v>
      </c>
      <c r="BK15" s="31">
        <v>1000</v>
      </c>
      <c r="BL15" s="31">
        <v>1000</v>
      </c>
      <c r="BM15" s="31">
        <v>1000</v>
      </c>
      <c r="BN15" s="28"/>
      <c r="BO15" s="28">
        <v>1000</v>
      </c>
      <c r="BP15" s="31">
        <v>800</v>
      </c>
      <c r="BQ15" s="31">
        <v>800</v>
      </c>
      <c r="BR15" s="47">
        <v>1000</v>
      </c>
      <c r="BS15" s="47">
        <v>1000</v>
      </c>
      <c r="BT15" s="47">
        <v>1000</v>
      </c>
      <c r="BU15" s="47">
        <v>1000</v>
      </c>
      <c r="BV15" s="47">
        <v>1000</v>
      </c>
      <c r="BW15" s="47">
        <v>1000</v>
      </c>
      <c r="BX15" s="47">
        <v>1000</v>
      </c>
      <c r="BY15" s="47">
        <v>1000</v>
      </c>
      <c r="BZ15" s="47">
        <v>1000</v>
      </c>
      <c r="CA15" s="47">
        <v>1000</v>
      </c>
      <c r="CB15" s="28"/>
      <c r="CC15" s="28">
        <v>1200</v>
      </c>
      <c r="CD15" s="47">
        <v>1200</v>
      </c>
      <c r="CE15" s="47">
        <v>1200</v>
      </c>
      <c r="CF15" s="47">
        <v>1200</v>
      </c>
      <c r="CG15" s="47">
        <v>1200</v>
      </c>
      <c r="CH15" s="47">
        <v>1200</v>
      </c>
      <c r="CI15" s="47">
        <v>1200</v>
      </c>
      <c r="CJ15" s="47">
        <v>1200</v>
      </c>
      <c r="CK15" s="47">
        <v>1200</v>
      </c>
      <c r="CL15" s="47">
        <v>1200</v>
      </c>
      <c r="CM15" s="229">
        <v>1200</v>
      </c>
      <c r="CN15" s="229">
        <v>1200</v>
      </c>
      <c r="CO15" s="229">
        <v>1200</v>
      </c>
      <c r="CP15" s="31">
        <f>1200*(COUNTBLANK(BU15:CO15)-1)</f>
        <v>0</v>
      </c>
      <c r="CQ15" s="28"/>
      <c r="CR15" s="28"/>
      <c r="CS15" s="28"/>
      <c r="CT15" s="406">
        <v>1300</v>
      </c>
      <c r="CU15" s="47" t="s">
        <v>2785</v>
      </c>
      <c r="CV15" s="47" t="s">
        <v>3106</v>
      </c>
      <c r="CW15" s="47" t="s">
        <v>3130</v>
      </c>
      <c r="CX15" s="47" t="s">
        <v>3381</v>
      </c>
      <c r="CY15" s="47" t="s">
        <v>3685</v>
      </c>
      <c r="CZ15" s="47" t="s">
        <v>3686</v>
      </c>
      <c r="DA15" s="47" t="s">
        <v>3864</v>
      </c>
      <c r="DB15" s="47" t="s">
        <v>4039</v>
      </c>
      <c r="DC15" s="47" t="s">
        <v>4374</v>
      </c>
      <c r="DD15" s="47" t="s">
        <v>4534</v>
      </c>
      <c r="DE15" s="47" t="s">
        <v>4534</v>
      </c>
      <c r="DF15" s="47" t="s">
        <v>4832</v>
      </c>
      <c r="DG15" s="541" t="s">
        <v>5301</v>
      </c>
      <c r="DH15" s="520" t="s">
        <v>5565</v>
      </c>
      <c r="DI15" s="542" t="s">
        <v>5712</v>
      </c>
      <c r="DJ15" s="520" t="s">
        <v>5712</v>
      </c>
      <c r="DK15" s="520" t="s">
        <v>5878</v>
      </c>
      <c r="DL15" s="520" t="s">
        <v>6073</v>
      </c>
      <c r="DM15" s="520" t="s">
        <v>6330</v>
      </c>
      <c r="DN15" s="520" t="s">
        <v>6539</v>
      </c>
      <c r="DO15" s="520" t="s">
        <v>6779</v>
      </c>
      <c r="DP15" s="520" t="s">
        <v>6947</v>
      </c>
      <c r="DQ15" s="520" t="s">
        <v>7127</v>
      </c>
      <c r="DR15" s="520" t="s">
        <v>7362</v>
      </c>
      <c r="DS15" s="7">
        <f t="shared" si="1"/>
        <v>0</v>
      </c>
      <c r="DT15" s="47">
        <f t="shared" si="0"/>
        <v>-1300</v>
      </c>
      <c r="DU15" s="28"/>
      <c r="DV15" s="28"/>
      <c r="DW15" s="28"/>
      <c r="DX15" t="s">
        <v>7849</v>
      </c>
      <c r="DY15" t="s">
        <v>7956</v>
      </c>
      <c r="DZ15" t="s">
        <v>8219</v>
      </c>
    </row>
    <row r="16" spans="1:139" x14ac:dyDescent="0.25">
      <c r="A16" s="1">
        <v>295</v>
      </c>
      <c r="B16" t="s">
        <v>1103</v>
      </c>
      <c r="C16" s="31" t="s">
        <v>1100</v>
      </c>
      <c r="D16" s="31" t="s">
        <v>516</v>
      </c>
      <c r="E16" s="31" t="s">
        <v>107</v>
      </c>
      <c r="F16" s="31" t="s">
        <v>991</v>
      </c>
      <c r="G16" s="42" t="s">
        <v>1101</v>
      </c>
      <c r="H16" s="42"/>
      <c r="I16" s="42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28">
        <v>1500</v>
      </c>
      <c r="AM16" s="28">
        <v>850</v>
      </c>
      <c r="AN16" s="31">
        <v>850</v>
      </c>
      <c r="AO16" s="31">
        <v>850</v>
      </c>
      <c r="AP16" s="31">
        <v>850</v>
      </c>
      <c r="AQ16" s="31">
        <v>850</v>
      </c>
      <c r="AR16" s="31">
        <v>850</v>
      </c>
      <c r="AS16" s="31">
        <v>850</v>
      </c>
      <c r="AT16" s="31">
        <v>850</v>
      </c>
      <c r="AU16" s="31">
        <v>850</v>
      </c>
      <c r="AV16" s="31">
        <v>850</v>
      </c>
      <c r="AW16" s="31">
        <v>850</v>
      </c>
      <c r="AX16" s="31">
        <v>850</v>
      </c>
      <c r="AY16" s="31">
        <v>850</v>
      </c>
      <c r="AZ16" s="28"/>
      <c r="BA16" s="28">
        <v>1000</v>
      </c>
      <c r="BB16" s="31">
        <v>1000</v>
      </c>
      <c r="BC16" s="31">
        <v>1000</v>
      </c>
      <c r="BD16" s="31">
        <v>1000</v>
      </c>
      <c r="BE16" s="31">
        <v>1000</v>
      </c>
      <c r="BF16" s="31">
        <v>1000</v>
      </c>
      <c r="BG16" s="31">
        <v>1000</v>
      </c>
      <c r="BH16" s="31">
        <v>1000</v>
      </c>
      <c r="BI16" s="31">
        <v>1000</v>
      </c>
      <c r="BJ16" s="31">
        <v>1000</v>
      </c>
      <c r="BK16" s="31">
        <v>1000</v>
      </c>
      <c r="BL16" s="31">
        <v>1000</v>
      </c>
      <c r="BM16" s="31">
        <v>1000</v>
      </c>
      <c r="BN16" s="28"/>
      <c r="BO16" s="28">
        <v>1000</v>
      </c>
      <c r="BP16" s="31">
        <v>1000</v>
      </c>
      <c r="BQ16" s="31">
        <v>1000</v>
      </c>
      <c r="BR16" s="47">
        <v>0</v>
      </c>
      <c r="BS16" s="47">
        <v>1000</v>
      </c>
      <c r="BT16" s="47">
        <v>1000</v>
      </c>
      <c r="BU16" s="47">
        <v>1000</v>
      </c>
      <c r="BV16" s="47">
        <v>1000</v>
      </c>
      <c r="BW16" s="47">
        <v>1000</v>
      </c>
      <c r="BX16" s="47">
        <v>1000</v>
      </c>
      <c r="BY16" s="47">
        <v>1000</v>
      </c>
      <c r="BZ16" s="47">
        <v>1000</v>
      </c>
      <c r="CA16" s="47">
        <v>1000</v>
      </c>
      <c r="CB16" s="28"/>
      <c r="CC16" s="28"/>
      <c r="CD16" s="31" t="s">
        <v>3155</v>
      </c>
      <c r="CE16" s="31" t="s">
        <v>3155</v>
      </c>
      <c r="CF16" s="31" t="s">
        <v>3155</v>
      </c>
      <c r="CG16" s="31">
        <v>0</v>
      </c>
      <c r="CH16" s="31" t="s">
        <v>3155</v>
      </c>
      <c r="CI16" s="31" t="s">
        <v>3155</v>
      </c>
      <c r="CJ16" s="31" t="s">
        <v>3155</v>
      </c>
      <c r="CK16" s="31" t="s">
        <v>3612</v>
      </c>
      <c r="CL16" s="31" t="s">
        <v>4486</v>
      </c>
      <c r="CM16" s="31" t="s">
        <v>4486</v>
      </c>
      <c r="CN16" s="275" t="s">
        <v>4719</v>
      </c>
      <c r="CO16" s="275" t="s">
        <v>4719</v>
      </c>
      <c r="CP16" s="5">
        <v>0</v>
      </c>
      <c r="CQ16" s="28"/>
      <c r="CR16" s="28"/>
      <c r="CS16" s="28"/>
      <c r="CT16" s="406">
        <v>1200</v>
      </c>
      <c r="CU16" s="7" t="s">
        <v>4720</v>
      </c>
      <c r="CV16" s="7" t="s">
        <v>4720</v>
      </c>
      <c r="CW16" s="7" t="s">
        <v>4721</v>
      </c>
      <c r="CX16" s="7" t="s">
        <v>4721</v>
      </c>
      <c r="CY16" s="7" t="s">
        <v>4721</v>
      </c>
      <c r="CZ16" s="7" t="s">
        <v>4721</v>
      </c>
      <c r="DA16" s="7" t="s">
        <v>4721</v>
      </c>
      <c r="DB16" s="7" t="s">
        <v>4721</v>
      </c>
      <c r="DC16" s="7" t="s">
        <v>4721</v>
      </c>
      <c r="DD16" s="7" t="s">
        <v>4721</v>
      </c>
      <c r="DE16" s="7" t="s">
        <v>4721</v>
      </c>
      <c r="DF16" s="7" t="s">
        <v>4863</v>
      </c>
      <c r="DG16" s="521" t="s">
        <v>6020</v>
      </c>
      <c r="DH16" s="520" t="s">
        <v>6020</v>
      </c>
      <c r="DI16" s="542" t="s">
        <v>6411</v>
      </c>
      <c r="DJ16" s="520" t="s">
        <v>6411</v>
      </c>
      <c r="DK16" s="520" t="s">
        <v>6411</v>
      </c>
      <c r="DL16" s="520" t="s">
        <v>6896</v>
      </c>
      <c r="DM16" s="520" t="s">
        <v>6896</v>
      </c>
      <c r="DN16" s="520" t="s">
        <v>6896</v>
      </c>
      <c r="DO16" s="520" t="s">
        <v>6896</v>
      </c>
      <c r="DP16" s="520" t="s">
        <v>6896</v>
      </c>
      <c r="DQ16" s="520" t="s">
        <v>7167</v>
      </c>
      <c r="DR16" s="520"/>
      <c r="DS16" s="7">
        <f t="shared" si="1"/>
        <v>1</v>
      </c>
      <c r="DT16" s="47">
        <f t="shared" si="0"/>
        <v>0</v>
      </c>
      <c r="DU16" s="28"/>
      <c r="DV16" s="28"/>
      <c r="DW16" s="28"/>
      <c r="DX16" s="275" t="s">
        <v>2398</v>
      </c>
      <c r="DZ16" t="s">
        <v>4469</v>
      </c>
    </row>
    <row r="17" spans="1:134" x14ac:dyDescent="0.25">
      <c r="A17" s="1">
        <v>485</v>
      </c>
      <c r="B17" t="s">
        <v>1847</v>
      </c>
      <c r="C17" s="31" t="s">
        <v>1845</v>
      </c>
      <c r="D17" s="31" t="s">
        <v>1846</v>
      </c>
      <c r="E17" s="31" t="s">
        <v>320</v>
      </c>
      <c r="F17" s="31"/>
      <c r="G17" s="42" t="s">
        <v>2315</v>
      </c>
      <c r="H17" s="42"/>
      <c r="I17" s="42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465"/>
      <c r="AM17" s="465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28"/>
      <c r="BA17" s="28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28"/>
      <c r="BO17" s="28">
        <v>1000</v>
      </c>
      <c r="BP17" s="113"/>
      <c r="BQ17" s="113"/>
      <c r="BR17" s="113"/>
      <c r="BS17" s="31">
        <v>1000</v>
      </c>
      <c r="BT17" s="31">
        <v>1000</v>
      </c>
      <c r="BU17" s="31">
        <v>1000</v>
      </c>
      <c r="BV17" s="31">
        <v>1000</v>
      </c>
      <c r="BW17" s="31">
        <v>1000</v>
      </c>
      <c r="BX17" s="31">
        <v>1000</v>
      </c>
      <c r="BY17" s="31">
        <v>1000</v>
      </c>
      <c r="BZ17" s="31">
        <v>1000</v>
      </c>
      <c r="CA17" s="31">
        <v>1000</v>
      </c>
      <c r="CB17" s="28"/>
      <c r="CC17" s="28"/>
      <c r="CD17" s="31">
        <v>1100</v>
      </c>
      <c r="CE17" s="31">
        <v>1100</v>
      </c>
      <c r="CF17" s="31">
        <v>1100</v>
      </c>
      <c r="CG17" s="31">
        <v>1100</v>
      </c>
      <c r="CH17" s="31">
        <v>1100</v>
      </c>
      <c r="CI17" s="31">
        <v>1100</v>
      </c>
      <c r="CJ17" s="31">
        <v>1100</v>
      </c>
      <c r="CK17" s="31">
        <v>1100</v>
      </c>
      <c r="CL17" s="31">
        <v>1100</v>
      </c>
      <c r="CM17" s="31">
        <v>1100</v>
      </c>
      <c r="CN17" s="31">
        <v>1100</v>
      </c>
      <c r="CO17" s="229">
        <v>1100</v>
      </c>
      <c r="CP17" s="31">
        <f ca="1">1100*(COUNTBLANK(BU17:CQ17)-3)</f>
        <v>0</v>
      </c>
      <c r="CQ17" s="28"/>
      <c r="CR17" s="28" t="s">
        <v>5238</v>
      </c>
      <c r="CS17" s="28"/>
      <c r="CT17" s="406">
        <v>1200</v>
      </c>
      <c r="CU17" s="47" t="s">
        <v>2708</v>
      </c>
      <c r="CV17" s="47" t="s">
        <v>2972</v>
      </c>
      <c r="CW17" s="47" t="s">
        <v>3301</v>
      </c>
      <c r="CX17" s="47" t="s">
        <v>3301</v>
      </c>
      <c r="CY17" s="47">
        <v>0</v>
      </c>
      <c r="CZ17" s="47" t="s">
        <v>3555</v>
      </c>
      <c r="DA17" s="47" t="s">
        <v>3709</v>
      </c>
      <c r="DB17" s="47" t="s">
        <v>3882</v>
      </c>
      <c r="DC17" s="47" t="s">
        <v>4056</v>
      </c>
      <c r="DD17" s="47" t="s">
        <v>4366</v>
      </c>
      <c r="DE17" s="47" t="s">
        <v>4627</v>
      </c>
      <c r="DF17" s="47" t="s">
        <v>4940</v>
      </c>
      <c r="DG17" s="541" t="s">
        <v>5548</v>
      </c>
      <c r="DH17" s="520" t="s">
        <v>5548</v>
      </c>
      <c r="DI17" s="542" t="s">
        <v>5950</v>
      </c>
      <c r="DJ17" s="520" t="s">
        <v>5950</v>
      </c>
      <c r="DK17" s="520" t="s">
        <v>5859</v>
      </c>
      <c r="DL17" s="520" t="s">
        <v>6175</v>
      </c>
      <c r="DM17" s="520" t="s">
        <v>6359</v>
      </c>
      <c r="DN17" s="520" t="s">
        <v>6610</v>
      </c>
      <c r="DO17" s="520" t="s">
        <v>6829</v>
      </c>
      <c r="DP17" s="520" t="s">
        <v>7021</v>
      </c>
      <c r="DQ17" s="520" t="s">
        <v>7201</v>
      </c>
      <c r="DR17" s="520" t="s">
        <v>7557</v>
      </c>
      <c r="DS17" s="7">
        <f t="shared" si="1"/>
        <v>0</v>
      </c>
      <c r="DT17" s="47">
        <f t="shared" si="0"/>
        <v>-1200</v>
      </c>
      <c r="DU17" s="28"/>
      <c r="DV17" s="28"/>
      <c r="DW17" s="28"/>
      <c r="DX17" t="s">
        <v>8099</v>
      </c>
      <c r="DY17" t="s">
        <v>8099</v>
      </c>
    </row>
    <row r="18" spans="1:134" x14ac:dyDescent="0.25">
      <c r="A18" s="1">
        <v>492</v>
      </c>
      <c r="B18" t="s">
        <v>1874</v>
      </c>
      <c r="C18" s="31" t="s">
        <v>1872</v>
      </c>
      <c r="D18" s="31" t="s">
        <v>1873</v>
      </c>
      <c r="E18" s="31" t="s">
        <v>320</v>
      </c>
      <c r="F18" s="31" t="s">
        <v>1650</v>
      </c>
      <c r="G18" s="42" t="s">
        <v>1878</v>
      </c>
      <c r="H18" s="42" t="s">
        <v>1879</v>
      </c>
      <c r="I18" s="42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465"/>
      <c r="AM18" s="465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8"/>
      <c r="BA18" s="28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28">
        <v>2000</v>
      </c>
      <c r="BO18" s="28">
        <v>1100</v>
      </c>
      <c r="BP18" s="113"/>
      <c r="BQ18" s="113"/>
      <c r="BR18" s="113"/>
      <c r="BS18" s="113"/>
      <c r="BT18" s="113"/>
      <c r="BU18" s="31">
        <v>1100</v>
      </c>
      <c r="BV18" s="31">
        <v>1100</v>
      </c>
      <c r="BW18" s="31">
        <v>1100</v>
      </c>
      <c r="BX18" s="31">
        <v>1100</v>
      </c>
      <c r="BY18" s="31">
        <v>1100</v>
      </c>
      <c r="BZ18" s="31">
        <v>1100</v>
      </c>
      <c r="CA18" s="31">
        <v>1100</v>
      </c>
      <c r="CB18" s="28"/>
      <c r="CC18" s="28">
        <v>1200</v>
      </c>
      <c r="CD18" s="31">
        <v>1200</v>
      </c>
      <c r="CE18" s="31">
        <v>1200</v>
      </c>
      <c r="CF18" s="31">
        <v>1200</v>
      </c>
      <c r="CG18" s="31">
        <v>1200</v>
      </c>
      <c r="CH18" s="31">
        <v>1200</v>
      </c>
      <c r="CI18" s="31">
        <v>1200</v>
      </c>
      <c r="CJ18" s="31">
        <v>1200</v>
      </c>
      <c r="CK18" s="31">
        <v>1200</v>
      </c>
      <c r="CL18" s="31">
        <v>1200</v>
      </c>
      <c r="CM18" s="31">
        <v>1200</v>
      </c>
      <c r="CN18" s="229">
        <v>1200</v>
      </c>
      <c r="CO18" s="229">
        <v>1200</v>
      </c>
      <c r="CP18" s="31">
        <f ca="1">1200*(COUNTBLANK(BU18:CQ18)-2)</f>
        <v>0</v>
      </c>
      <c r="CQ18" s="28"/>
      <c r="CR18" s="28" t="s">
        <v>5011</v>
      </c>
      <c r="CS18" s="28"/>
      <c r="CT18" s="406">
        <v>1400</v>
      </c>
      <c r="CU18" s="47" t="s">
        <v>2891</v>
      </c>
      <c r="CV18" s="47" t="s">
        <v>2891</v>
      </c>
      <c r="CW18" s="47" t="s">
        <v>3157</v>
      </c>
      <c r="CX18" s="47" t="s">
        <v>3157</v>
      </c>
      <c r="CY18" s="47" t="s">
        <v>3475</v>
      </c>
      <c r="CZ18" s="47" t="s">
        <v>3475</v>
      </c>
      <c r="DA18" s="47" t="s">
        <v>3648</v>
      </c>
      <c r="DB18" s="47" t="s">
        <v>3815</v>
      </c>
      <c r="DC18" s="47" t="s">
        <v>4041</v>
      </c>
      <c r="DD18" s="47" t="s">
        <v>4415</v>
      </c>
      <c r="DE18" s="47" t="s">
        <v>4525</v>
      </c>
      <c r="DF18" s="47" t="s">
        <v>4903</v>
      </c>
      <c r="DG18" s="541" t="s">
        <v>5433</v>
      </c>
      <c r="DH18" s="520" t="s">
        <v>5433</v>
      </c>
      <c r="DI18" s="542" t="s">
        <v>5850</v>
      </c>
      <c r="DJ18" s="542" t="s">
        <v>5850</v>
      </c>
      <c r="DK18" s="542" t="s">
        <v>5850</v>
      </c>
      <c r="DL18" s="520" t="s">
        <v>6094</v>
      </c>
      <c r="DM18" s="520" t="s">
        <v>6328</v>
      </c>
      <c r="DN18" s="520" t="s">
        <v>6563</v>
      </c>
      <c r="DO18" s="520" t="s">
        <v>6808</v>
      </c>
      <c r="DP18" s="520" t="s">
        <v>6948</v>
      </c>
      <c r="DQ18" s="520" t="s">
        <v>7238</v>
      </c>
      <c r="DR18" s="520" t="s">
        <v>7560</v>
      </c>
      <c r="DS18" s="7">
        <f t="shared" si="1"/>
        <v>0</v>
      </c>
      <c r="DT18" s="47">
        <f t="shared" si="0"/>
        <v>-1400</v>
      </c>
      <c r="DU18" s="28"/>
      <c r="DV18" s="28" t="s">
        <v>7256</v>
      </c>
      <c r="DW18" s="28"/>
      <c r="DX18" t="s">
        <v>7901</v>
      </c>
      <c r="DY18" t="s">
        <v>7980</v>
      </c>
      <c r="DZ18" s="7" t="s">
        <v>8134</v>
      </c>
      <c r="EA18" s="7" t="s">
        <v>8401</v>
      </c>
      <c r="EB18" s="7" t="s">
        <v>8401</v>
      </c>
    </row>
    <row r="19" spans="1:134" x14ac:dyDescent="0.25">
      <c r="A19" s="1">
        <v>604</v>
      </c>
      <c r="B19" t="s">
        <v>2497</v>
      </c>
      <c r="C19" s="47" t="s">
        <v>2496</v>
      </c>
      <c r="D19" s="47" t="s">
        <v>1287</v>
      </c>
      <c r="E19" s="31"/>
      <c r="F19" s="31"/>
      <c r="G19" s="42" t="s">
        <v>2498</v>
      </c>
      <c r="H19" s="31" t="s">
        <v>2494</v>
      </c>
      <c r="I19" s="42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465"/>
      <c r="AM19" s="465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28"/>
      <c r="BA19" s="28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28"/>
      <c r="BO19" s="28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28"/>
      <c r="CC19" s="28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28" t="s">
        <v>2499</v>
      </c>
      <c r="CR19" s="28"/>
      <c r="CS19" s="28"/>
      <c r="CT19" s="406">
        <v>1000</v>
      </c>
      <c r="CU19" s="47" t="s">
        <v>2973</v>
      </c>
      <c r="CV19" s="47" t="s">
        <v>3347</v>
      </c>
      <c r="CW19" s="47" t="s">
        <v>3347</v>
      </c>
      <c r="CX19" s="47" t="s">
        <v>3347</v>
      </c>
      <c r="CY19" s="47" t="s">
        <v>3347</v>
      </c>
      <c r="CZ19" s="47" t="s">
        <v>3984</v>
      </c>
      <c r="DA19" s="47" t="s">
        <v>3984</v>
      </c>
      <c r="DB19" s="47" t="s">
        <v>3984</v>
      </c>
      <c r="DC19" s="47" t="s">
        <v>4175</v>
      </c>
      <c r="DD19" s="47" t="s">
        <v>4284</v>
      </c>
      <c r="DE19" s="47" t="s">
        <v>4572</v>
      </c>
      <c r="DF19" s="47" t="s">
        <v>5135</v>
      </c>
      <c r="DG19" s="541" t="s">
        <v>6405</v>
      </c>
      <c r="DH19" s="520" t="s">
        <v>6405</v>
      </c>
      <c r="DI19" s="542" t="s">
        <v>6719</v>
      </c>
      <c r="DJ19" s="520" t="s">
        <v>6908</v>
      </c>
      <c r="DK19" s="520" t="s">
        <v>7087</v>
      </c>
      <c r="DL19" s="520" t="s">
        <v>8071</v>
      </c>
      <c r="DM19" s="520" t="s">
        <v>8071</v>
      </c>
      <c r="DN19" s="520"/>
      <c r="DO19" s="520"/>
      <c r="DP19" s="520"/>
      <c r="DQ19" s="520"/>
      <c r="DR19" s="520"/>
      <c r="DS19" s="7">
        <f t="shared" si="1"/>
        <v>5</v>
      </c>
      <c r="DT19" s="47">
        <f t="shared" si="0"/>
        <v>4000</v>
      </c>
      <c r="DU19" s="28"/>
      <c r="DV19" s="28"/>
      <c r="DW19" s="28"/>
    </row>
    <row r="20" spans="1:134" x14ac:dyDescent="0.25">
      <c r="A20" s="1">
        <v>615</v>
      </c>
      <c r="B20" t="s">
        <v>2559</v>
      </c>
      <c r="C20" s="47" t="s">
        <v>2558</v>
      </c>
      <c r="D20" s="47" t="s">
        <v>2548</v>
      </c>
      <c r="E20" s="31"/>
      <c r="F20" s="31"/>
      <c r="G20" s="42" t="s">
        <v>711</v>
      </c>
      <c r="H20" s="31" t="s">
        <v>2551</v>
      </c>
      <c r="I20" s="31" t="s">
        <v>2552</v>
      </c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465"/>
      <c r="AM20" s="465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8"/>
      <c r="BA20" s="28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28"/>
      <c r="BO20" s="28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28"/>
      <c r="CC20" s="28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28" t="s">
        <v>2560</v>
      </c>
      <c r="CR20" s="28" t="s">
        <v>3227</v>
      </c>
      <c r="CS20" s="28"/>
      <c r="CT20" s="406">
        <v>600</v>
      </c>
      <c r="CU20" s="47" t="s">
        <v>2561</v>
      </c>
      <c r="CV20" s="47" t="s">
        <v>2799</v>
      </c>
      <c r="CW20" s="47" t="s">
        <v>3302</v>
      </c>
      <c r="CX20" s="47" t="s">
        <v>3302</v>
      </c>
      <c r="CY20" s="47" t="s">
        <v>3302</v>
      </c>
      <c r="CZ20" s="47" t="s">
        <v>3488</v>
      </c>
      <c r="DA20" s="47" t="s">
        <v>3692</v>
      </c>
      <c r="DB20" s="47" t="s">
        <v>3848</v>
      </c>
      <c r="DC20" s="47" t="s">
        <v>4105</v>
      </c>
      <c r="DD20" s="47" t="s">
        <v>4353</v>
      </c>
      <c r="DE20" s="47" t="s">
        <v>4576</v>
      </c>
      <c r="DF20" s="47" t="s">
        <v>4835</v>
      </c>
      <c r="DG20" s="541" t="s">
        <v>5165</v>
      </c>
      <c r="DH20" s="520" t="s">
        <v>5389</v>
      </c>
      <c r="DI20" s="542" t="s">
        <v>5678</v>
      </c>
      <c r="DJ20" s="520" t="s">
        <v>5804</v>
      </c>
      <c r="DK20" s="520" t="s">
        <v>5804</v>
      </c>
      <c r="DL20" s="520" t="s">
        <v>6109</v>
      </c>
      <c r="DM20" s="520" t="s">
        <v>6266</v>
      </c>
      <c r="DN20" s="520" t="s">
        <v>6517</v>
      </c>
      <c r="DO20" s="520" t="s">
        <v>6745</v>
      </c>
      <c r="DP20" s="520" t="s">
        <v>6887</v>
      </c>
      <c r="DQ20" s="520" t="s">
        <v>7149</v>
      </c>
      <c r="DR20" s="520" t="s">
        <v>7719</v>
      </c>
      <c r="DS20" s="7">
        <f t="shared" si="1"/>
        <v>0</v>
      </c>
      <c r="DT20" s="47">
        <f t="shared" si="0"/>
        <v>-600</v>
      </c>
      <c r="DU20" s="28"/>
      <c r="DV20" s="28" t="s">
        <v>6265</v>
      </c>
      <c r="DW20" s="28" t="s">
        <v>8212</v>
      </c>
      <c r="DX20" t="s">
        <v>7720</v>
      </c>
      <c r="DY20" s="146" t="s">
        <v>8213</v>
      </c>
    </row>
    <row r="21" spans="1:134" s="275" customFormat="1" x14ac:dyDescent="0.25">
      <c r="A21" s="1">
        <v>660</v>
      </c>
      <c r="B21" s="275" t="s">
        <v>3400</v>
      </c>
      <c r="C21" s="47" t="s">
        <v>3399</v>
      </c>
      <c r="D21" s="47" t="s">
        <v>151</v>
      </c>
      <c r="E21" s="31"/>
      <c r="F21" s="31"/>
      <c r="G21" s="42" t="s">
        <v>3401</v>
      </c>
      <c r="H21" s="31" t="s">
        <v>3402</v>
      </c>
      <c r="I21" s="31" t="s">
        <v>3403</v>
      </c>
      <c r="J21" s="15"/>
      <c r="K21" s="15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465"/>
      <c r="AM21" s="465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28"/>
      <c r="BA21" s="28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28"/>
      <c r="BO21" s="28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28"/>
      <c r="CC21" s="28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28" t="s">
        <v>3404</v>
      </c>
      <c r="CR21" s="28" t="s">
        <v>3405</v>
      </c>
      <c r="CS21" s="28"/>
      <c r="CT21" s="406">
        <v>1400</v>
      </c>
      <c r="CU21" s="113">
        <v>0</v>
      </c>
      <c r="CV21" s="113">
        <v>0</v>
      </c>
      <c r="CW21" s="113">
        <v>0</v>
      </c>
      <c r="CX21" s="113">
        <v>0</v>
      </c>
      <c r="CY21" s="113">
        <v>0</v>
      </c>
      <c r="CZ21" s="47" t="s">
        <v>3405</v>
      </c>
      <c r="DA21" s="47" t="s">
        <v>3838</v>
      </c>
      <c r="DB21" s="47" t="s">
        <v>3838</v>
      </c>
      <c r="DC21" s="47" t="s">
        <v>4228</v>
      </c>
      <c r="DD21" s="47" t="s">
        <v>4269</v>
      </c>
      <c r="DE21" s="47" t="s">
        <v>4598</v>
      </c>
      <c r="DF21" s="47" t="s">
        <v>4950</v>
      </c>
      <c r="DG21" s="541" t="s">
        <v>5187</v>
      </c>
      <c r="DH21" s="520" t="s">
        <v>5603</v>
      </c>
      <c r="DI21" s="542" t="s">
        <v>5603</v>
      </c>
      <c r="DJ21" s="520" t="s">
        <v>5897</v>
      </c>
      <c r="DK21" s="520" t="s">
        <v>5897</v>
      </c>
      <c r="DL21" s="520" t="s">
        <v>6235</v>
      </c>
      <c r="DM21" s="520" t="s">
        <v>6439</v>
      </c>
      <c r="DN21" s="520" t="s">
        <v>7076</v>
      </c>
      <c r="DO21" s="520" t="s">
        <v>7076</v>
      </c>
      <c r="DP21" s="520" t="s">
        <v>7076</v>
      </c>
      <c r="DQ21" s="520" t="s">
        <v>7879</v>
      </c>
      <c r="DR21" s="520" t="s">
        <v>7879</v>
      </c>
      <c r="DS21" s="7">
        <f t="shared" si="1"/>
        <v>0</v>
      </c>
      <c r="DT21" s="47">
        <f>+CT21*(COUNTBLANK(CU21:DS21)-1)</f>
        <v>-1400</v>
      </c>
      <c r="DU21" s="28"/>
      <c r="DV21" s="28" t="s">
        <v>5187</v>
      </c>
      <c r="DW21" s="28"/>
      <c r="DX21" s="542" t="s">
        <v>7879</v>
      </c>
      <c r="DY21" s="520" t="s">
        <v>7879</v>
      </c>
      <c r="DZ21" s="520" t="s">
        <v>7879</v>
      </c>
      <c r="EA21" s="520" t="s">
        <v>7879</v>
      </c>
    </row>
    <row r="22" spans="1:134" s="275" customFormat="1" x14ac:dyDescent="0.25">
      <c r="A22" s="37">
        <v>115</v>
      </c>
      <c r="B22" s="79" t="s">
        <v>260</v>
      </c>
      <c r="C22" s="64" t="s">
        <v>171</v>
      </c>
      <c r="D22" s="64" t="s">
        <v>53</v>
      </c>
      <c r="E22" s="64" t="s">
        <v>110</v>
      </c>
      <c r="F22" s="64" t="s">
        <v>5</v>
      </c>
      <c r="G22" s="65" t="s">
        <v>788</v>
      </c>
      <c r="H22" s="65"/>
      <c r="I22" s="65"/>
      <c r="J22" s="64"/>
      <c r="K22" s="64">
        <v>750</v>
      </c>
      <c r="L22" s="64">
        <v>750</v>
      </c>
      <c r="M22" s="64">
        <v>750</v>
      </c>
      <c r="N22" s="466"/>
      <c r="O22" s="466"/>
      <c r="P22" s="64">
        <v>750</v>
      </c>
      <c r="Q22" s="64">
        <v>750</v>
      </c>
      <c r="R22" s="64">
        <v>750</v>
      </c>
      <c r="S22" s="64">
        <v>750</v>
      </c>
      <c r="T22" s="64">
        <v>750</v>
      </c>
      <c r="U22" s="64">
        <v>750</v>
      </c>
      <c r="V22" s="64">
        <v>750</v>
      </c>
      <c r="W22" s="64">
        <v>750</v>
      </c>
      <c r="X22" s="67"/>
      <c r="Y22" s="67">
        <v>800</v>
      </c>
      <c r="Z22" s="64">
        <v>800</v>
      </c>
      <c r="AA22" s="64">
        <v>800</v>
      </c>
      <c r="AB22" s="64">
        <v>800</v>
      </c>
      <c r="AC22" s="64">
        <v>800</v>
      </c>
      <c r="AD22" s="63">
        <v>800</v>
      </c>
      <c r="AE22" s="63">
        <v>800</v>
      </c>
      <c r="AF22" s="63">
        <v>800</v>
      </c>
      <c r="AG22" s="63">
        <v>800</v>
      </c>
      <c r="AH22" s="63">
        <v>800</v>
      </c>
      <c r="AI22" s="63">
        <v>800</v>
      </c>
      <c r="AJ22" s="63">
        <v>800</v>
      </c>
      <c r="AK22" s="63">
        <v>800</v>
      </c>
      <c r="AL22" s="28"/>
      <c r="AM22" s="28">
        <v>1000</v>
      </c>
      <c r="AN22" s="63">
        <v>850</v>
      </c>
      <c r="AO22" s="63">
        <v>850</v>
      </c>
      <c r="AP22" s="63">
        <v>850</v>
      </c>
      <c r="AQ22" s="63">
        <v>850</v>
      </c>
      <c r="AR22" s="63">
        <v>850</v>
      </c>
      <c r="AS22" s="63">
        <v>850</v>
      </c>
      <c r="AT22" s="63">
        <v>850</v>
      </c>
      <c r="AU22" s="63">
        <v>850</v>
      </c>
      <c r="AV22" s="63">
        <v>850</v>
      </c>
      <c r="AW22" s="63">
        <v>850</v>
      </c>
      <c r="AX22" s="63">
        <v>850</v>
      </c>
      <c r="AY22" s="63">
        <v>850</v>
      </c>
      <c r="AZ22" s="28"/>
      <c r="BA22" s="28">
        <v>500</v>
      </c>
      <c r="BB22" s="63">
        <v>1000</v>
      </c>
      <c r="BC22" s="63">
        <v>1000</v>
      </c>
      <c r="BD22" s="63">
        <v>1000</v>
      </c>
      <c r="BE22" s="63">
        <v>1000</v>
      </c>
      <c r="BF22" s="63">
        <v>1000</v>
      </c>
      <c r="BG22" s="63">
        <v>1000</v>
      </c>
      <c r="BH22" s="63">
        <v>1000</v>
      </c>
      <c r="BI22" s="63">
        <v>1000</v>
      </c>
      <c r="BJ22" s="63">
        <v>1000</v>
      </c>
      <c r="BK22" s="31" t="s">
        <v>3609</v>
      </c>
      <c r="BL22" s="31" t="s">
        <v>3609</v>
      </c>
      <c r="BM22" s="31" t="s">
        <v>3609</v>
      </c>
      <c r="BN22" s="28"/>
      <c r="BO22" s="28" t="s">
        <v>3609</v>
      </c>
      <c r="BP22" s="31" t="s">
        <v>3609</v>
      </c>
      <c r="BQ22" s="31" t="s">
        <v>3609</v>
      </c>
      <c r="BR22" s="47" t="s">
        <v>3885</v>
      </c>
      <c r="BS22" s="31"/>
      <c r="BT22" s="31" t="s">
        <v>4210</v>
      </c>
      <c r="BU22" s="31" t="s">
        <v>4210</v>
      </c>
      <c r="BV22" s="47" t="s">
        <v>4459</v>
      </c>
      <c r="BW22" s="47" t="s">
        <v>4459</v>
      </c>
      <c r="BX22" s="31" t="s">
        <v>4711</v>
      </c>
      <c r="BY22" s="31" t="s">
        <v>4711</v>
      </c>
      <c r="BZ22" s="31" t="s">
        <v>4711</v>
      </c>
      <c r="CA22" s="31" t="s">
        <v>5663</v>
      </c>
      <c r="CB22" s="250"/>
      <c r="CC22" s="28"/>
      <c r="CD22" s="280" t="s">
        <v>6088</v>
      </c>
      <c r="CE22" s="280" t="s">
        <v>6247</v>
      </c>
      <c r="CF22" s="280" t="s">
        <v>6545</v>
      </c>
      <c r="CG22" s="280" t="s">
        <v>6711</v>
      </c>
      <c r="CH22" s="280" t="s">
        <v>6898</v>
      </c>
      <c r="CI22" s="280" t="s">
        <v>7129</v>
      </c>
      <c r="CJ22" s="280" t="s">
        <v>7351</v>
      </c>
      <c r="CK22" s="280" t="s">
        <v>7626</v>
      </c>
      <c r="CL22" s="280" t="s">
        <v>7902</v>
      </c>
      <c r="CM22" s="280" t="s">
        <v>8131</v>
      </c>
      <c r="CN22" s="280" t="s">
        <v>8203</v>
      </c>
      <c r="CO22" s="31" t="s">
        <v>8266</v>
      </c>
      <c r="CP22" s="31">
        <f>1100*COUNTBLANK(CD22:CO22)</f>
        <v>0</v>
      </c>
      <c r="CQ22" s="28"/>
      <c r="CR22" s="28"/>
      <c r="CS22" s="28">
        <v>12000</v>
      </c>
      <c r="CT22" s="406">
        <v>1200</v>
      </c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541"/>
      <c r="DH22" s="520"/>
      <c r="DI22" s="542"/>
      <c r="DJ22" s="520"/>
      <c r="DK22" s="520"/>
      <c r="DL22" s="520"/>
      <c r="DM22" s="520"/>
      <c r="DN22" s="520"/>
      <c r="DO22" s="520"/>
      <c r="DP22" s="520"/>
      <c r="DQ22" s="520"/>
      <c r="DR22" s="520"/>
      <c r="DS22" s="7">
        <f t="shared" si="1"/>
        <v>12</v>
      </c>
      <c r="DT22" s="47">
        <f t="shared" si="0"/>
        <v>27600</v>
      </c>
      <c r="DU22" s="28"/>
      <c r="DV22" s="28"/>
      <c r="DW22" s="28"/>
      <c r="ED22" s="275" t="s">
        <v>990</v>
      </c>
    </row>
    <row r="23" spans="1:134" s="275" customFormat="1" x14ac:dyDescent="0.25">
      <c r="A23" s="1">
        <f>+A47+1</f>
        <v>68</v>
      </c>
      <c r="B23" s="275" t="str">
        <f>+IF(C23=0,"",CONCATENATE("T-",E23,"/",TEXT(A23,"0000")))</f>
        <v>T-Prep-I/0068</v>
      </c>
      <c r="C23" s="520" t="s">
        <v>214</v>
      </c>
      <c r="D23" s="31" t="s">
        <v>215</v>
      </c>
      <c r="E23" s="275" t="s">
        <v>125</v>
      </c>
      <c r="F23" s="275" t="s">
        <v>5</v>
      </c>
      <c r="G23" s="41" t="s">
        <v>735</v>
      </c>
      <c r="H23" s="41"/>
      <c r="I23" s="41"/>
      <c r="J23" s="15">
        <v>1500</v>
      </c>
      <c r="K23" s="15">
        <v>750</v>
      </c>
      <c r="L23" s="275">
        <v>750</v>
      </c>
      <c r="M23" s="275">
        <v>750</v>
      </c>
      <c r="N23" s="275">
        <v>750</v>
      </c>
      <c r="O23" s="275">
        <v>750</v>
      </c>
      <c r="P23" s="275">
        <v>750</v>
      </c>
      <c r="Q23" s="275">
        <v>750</v>
      </c>
      <c r="R23" s="275">
        <v>750</v>
      </c>
      <c r="S23" s="275">
        <v>750</v>
      </c>
      <c r="T23" s="275">
        <v>750</v>
      </c>
      <c r="U23" s="275">
        <v>750</v>
      </c>
      <c r="V23" s="275">
        <v>750</v>
      </c>
      <c r="W23" s="275">
        <v>750</v>
      </c>
      <c r="X23" s="28"/>
      <c r="Y23" s="28">
        <v>800</v>
      </c>
      <c r="Z23" s="275">
        <v>800</v>
      </c>
      <c r="AA23" s="275">
        <v>800</v>
      </c>
      <c r="AB23" s="67">
        <v>800</v>
      </c>
      <c r="AC23" s="58">
        <v>800</v>
      </c>
      <c r="AD23" s="275">
        <v>800</v>
      </c>
      <c r="AE23" s="275">
        <v>800</v>
      </c>
      <c r="AF23" s="275">
        <v>800</v>
      </c>
      <c r="AG23" s="275">
        <v>800</v>
      </c>
      <c r="AH23" s="275">
        <v>800</v>
      </c>
      <c r="AI23" s="275">
        <v>800</v>
      </c>
      <c r="AJ23" s="275">
        <v>800</v>
      </c>
      <c r="AK23" s="275">
        <v>800</v>
      </c>
      <c r="AL23" s="28"/>
      <c r="AM23" s="28">
        <v>850</v>
      </c>
      <c r="AN23" s="275">
        <v>850</v>
      </c>
      <c r="AO23" s="275">
        <v>850</v>
      </c>
      <c r="AP23" s="275">
        <v>850</v>
      </c>
      <c r="AQ23" s="275">
        <v>850</v>
      </c>
      <c r="AS23" s="275">
        <v>850</v>
      </c>
      <c r="AT23" s="275">
        <v>850</v>
      </c>
      <c r="AU23" s="275">
        <v>850</v>
      </c>
      <c r="AV23" s="275">
        <v>850</v>
      </c>
      <c r="AW23" s="275">
        <v>850</v>
      </c>
      <c r="AX23" s="275">
        <v>850</v>
      </c>
      <c r="AZ23" s="28"/>
      <c r="BA23" s="28">
        <v>1000</v>
      </c>
      <c r="BB23" s="275">
        <v>1000</v>
      </c>
      <c r="BC23" s="275">
        <v>1000</v>
      </c>
      <c r="BD23" s="275">
        <v>1000</v>
      </c>
      <c r="BE23" s="275">
        <v>1000</v>
      </c>
      <c r="BF23" s="275">
        <v>1000</v>
      </c>
      <c r="BG23" s="275">
        <v>1000</v>
      </c>
      <c r="BH23" s="275">
        <v>1000</v>
      </c>
      <c r="BI23" s="275">
        <v>1000</v>
      </c>
      <c r="BJ23" s="275">
        <v>1000</v>
      </c>
      <c r="BK23" s="275">
        <v>1000</v>
      </c>
      <c r="BL23" s="275">
        <v>1000</v>
      </c>
      <c r="BM23" s="275">
        <v>1000</v>
      </c>
      <c r="BN23" s="28"/>
      <c r="BO23" s="28"/>
      <c r="BP23" s="31"/>
      <c r="BQ23" s="31"/>
      <c r="CB23" s="28"/>
      <c r="CC23" s="28"/>
      <c r="CI23" s="5"/>
      <c r="CJ23" s="5"/>
      <c r="CK23" s="5"/>
      <c r="CL23" s="5"/>
      <c r="CM23" s="5"/>
      <c r="CN23" s="5"/>
      <c r="CO23" s="5"/>
      <c r="CP23" s="5">
        <v>0</v>
      </c>
      <c r="CQ23" s="28"/>
      <c r="CR23" s="28"/>
      <c r="CS23" s="28"/>
      <c r="CT23" s="406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520" t="s">
        <v>5125</v>
      </c>
      <c r="DH23" s="520" t="s">
        <v>5348</v>
      </c>
      <c r="DI23" s="520" t="s">
        <v>5647</v>
      </c>
      <c r="DJ23" s="520" t="s">
        <v>5702</v>
      </c>
      <c r="DK23" s="520" t="s">
        <v>5755</v>
      </c>
      <c r="DL23" s="520" t="s">
        <v>6042</v>
      </c>
      <c r="DM23" s="520" t="s">
        <v>6237</v>
      </c>
      <c r="DN23" s="520" t="s">
        <v>6497</v>
      </c>
      <c r="DO23" s="520" t="s">
        <v>6707</v>
      </c>
      <c r="DP23" s="520" t="s">
        <v>6883</v>
      </c>
      <c r="DQ23" s="520" t="s">
        <v>7126</v>
      </c>
      <c r="DR23" s="520" t="s">
        <v>7357</v>
      </c>
      <c r="DS23" s="7">
        <f t="shared" si="1"/>
        <v>0</v>
      </c>
      <c r="DT23" s="47">
        <f t="shared" si="0"/>
        <v>0</v>
      </c>
      <c r="DU23" s="28"/>
      <c r="DV23" s="28"/>
      <c r="DW23" s="28"/>
      <c r="DX23" s="275" t="s">
        <v>7727</v>
      </c>
      <c r="DY23" s="275" t="s">
        <v>7900</v>
      </c>
      <c r="DZ23" s="275" t="s">
        <v>8096</v>
      </c>
      <c r="EA23" s="7" t="s">
        <v>8204</v>
      </c>
      <c r="EB23" s="7" t="s">
        <v>8276</v>
      </c>
    </row>
    <row r="24" spans="1:134" s="275" customFormat="1" x14ac:dyDescent="0.25">
      <c r="A24" s="1">
        <v>709</v>
      </c>
      <c r="B24" s="7" t="s">
        <v>5336</v>
      </c>
      <c r="C24" s="3" t="s">
        <v>5335</v>
      </c>
      <c r="D24" s="3" t="s">
        <v>2715</v>
      </c>
      <c r="E24" s="473" t="s">
        <v>398</v>
      </c>
      <c r="G24" s="41" t="s">
        <v>5337</v>
      </c>
      <c r="J24" s="462"/>
      <c r="K24" s="462"/>
      <c r="AL24" s="171"/>
      <c r="AM24" s="171"/>
      <c r="AZ24" s="80"/>
      <c r="BA24" s="80"/>
      <c r="BN24" s="80"/>
      <c r="BO24" s="80"/>
      <c r="BP24" s="463"/>
      <c r="BQ24" s="463"/>
      <c r="CB24" s="80"/>
      <c r="CC24" s="80"/>
      <c r="CQ24" s="80"/>
      <c r="CR24" s="80"/>
      <c r="CS24" s="80"/>
      <c r="CT24" s="464"/>
      <c r="CU24" s="135"/>
      <c r="CV24" s="135"/>
      <c r="CW24" s="135"/>
      <c r="CX24" s="135"/>
      <c r="CY24" s="135"/>
      <c r="CZ24" s="7"/>
      <c r="DA24" s="7"/>
      <c r="DB24" s="7"/>
      <c r="DC24" s="7"/>
      <c r="DD24" s="7"/>
      <c r="DE24" s="7"/>
      <c r="DF24" s="7"/>
      <c r="DG24" s="520"/>
      <c r="DH24" s="520" t="s">
        <v>5339</v>
      </c>
      <c r="DI24" s="520" t="s">
        <v>5665</v>
      </c>
      <c r="DJ24" s="520" t="s">
        <v>5812</v>
      </c>
      <c r="DK24" s="520" t="s">
        <v>5812</v>
      </c>
      <c r="DL24" s="520" t="s">
        <v>6055</v>
      </c>
      <c r="DM24" s="520" t="s">
        <v>6297</v>
      </c>
      <c r="DN24" s="520" t="s">
        <v>6583</v>
      </c>
      <c r="DO24" s="520" t="s">
        <v>6773</v>
      </c>
      <c r="DP24" s="520" t="s">
        <v>7004</v>
      </c>
      <c r="DQ24" s="520" t="s">
        <v>7174</v>
      </c>
      <c r="DR24" s="520" t="s">
        <v>7439</v>
      </c>
      <c r="DS24" s="7">
        <f t="shared" si="1"/>
        <v>1</v>
      </c>
      <c r="DT24" s="355"/>
      <c r="DU24" s="28" t="s">
        <v>5338</v>
      </c>
      <c r="DV24" s="28" t="s">
        <v>7003</v>
      </c>
      <c r="DW24" s="28"/>
      <c r="DX24" s="182" t="s">
        <v>7708</v>
      </c>
      <c r="DY24" s="275">
        <v>850</v>
      </c>
      <c r="DZ24" s="275">
        <v>850</v>
      </c>
      <c r="EA24" s="275" t="s">
        <v>8245</v>
      </c>
    </row>
    <row r="25" spans="1:134" s="275" customFormat="1" x14ac:dyDescent="0.25">
      <c r="A25" s="1">
        <v>726</v>
      </c>
      <c r="B25" s="7" t="s">
        <v>7402</v>
      </c>
      <c r="C25" s="3" t="s">
        <v>536</v>
      </c>
      <c r="D25" s="3" t="s">
        <v>537</v>
      </c>
      <c r="E25" s="7" t="s">
        <v>398</v>
      </c>
      <c r="F25" s="7" t="s">
        <v>4509</v>
      </c>
      <c r="G25" s="41" t="s">
        <v>764</v>
      </c>
      <c r="H25" s="275" t="s">
        <v>7405</v>
      </c>
      <c r="I25" s="275" t="s">
        <v>7406</v>
      </c>
      <c r="J25" s="462"/>
      <c r="K25" s="462"/>
      <c r="AL25" s="171"/>
      <c r="AM25" s="171"/>
      <c r="AZ25" s="80"/>
      <c r="BA25" s="80"/>
      <c r="BN25" s="80"/>
      <c r="BO25" s="80"/>
      <c r="BP25" s="463"/>
      <c r="BQ25" s="463"/>
      <c r="CB25" s="80"/>
      <c r="CC25" s="80"/>
      <c r="CQ25" s="80"/>
      <c r="CR25" s="80"/>
      <c r="CS25" s="80"/>
      <c r="CT25" s="464"/>
      <c r="CU25" s="135"/>
      <c r="CV25" s="135"/>
      <c r="CW25" s="135"/>
      <c r="CX25" s="135"/>
      <c r="CY25" s="135"/>
      <c r="CZ25" s="7"/>
      <c r="DA25" s="7"/>
      <c r="DB25" s="7"/>
      <c r="DC25" s="7"/>
      <c r="DD25" s="7"/>
      <c r="DE25" s="7"/>
      <c r="DF25" s="7"/>
      <c r="DG25" s="7"/>
      <c r="DH25" s="47">
        <v>0</v>
      </c>
      <c r="DI25" s="47">
        <v>0</v>
      </c>
      <c r="DJ25" s="47">
        <v>0</v>
      </c>
      <c r="DK25" s="47" t="s">
        <v>6131</v>
      </c>
      <c r="DL25" s="47" t="s">
        <v>6132</v>
      </c>
      <c r="DM25" s="47" t="s">
        <v>6410</v>
      </c>
      <c r="DN25" s="47" t="s">
        <v>6623</v>
      </c>
      <c r="DO25" s="47" t="s">
        <v>7355</v>
      </c>
      <c r="DP25" s="47" t="s">
        <v>7355</v>
      </c>
      <c r="DQ25" s="47" t="s">
        <v>7355</v>
      </c>
      <c r="DR25" s="47" t="s">
        <v>8083</v>
      </c>
      <c r="DS25" s="7">
        <f t="shared" si="1"/>
        <v>1</v>
      </c>
      <c r="DT25" s="355"/>
      <c r="DU25" s="28"/>
      <c r="DV25" s="28"/>
      <c r="DW25" s="28"/>
    </row>
    <row r="26" spans="1:134" s="275" customFormat="1" x14ac:dyDescent="0.25">
      <c r="A26" s="1">
        <v>747</v>
      </c>
      <c r="B26" s="7" t="s">
        <v>7411</v>
      </c>
      <c r="C26" s="3" t="s">
        <v>7403</v>
      </c>
      <c r="D26" s="3" t="s">
        <v>7404</v>
      </c>
      <c r="E26" s="7" t="s">
        <v>612</v>
      </c>
      <c r="F26" s="7" t="s">
        <v>7335</v>
      </c>
      <c r="G26" s="41" t="s">
        <v>7407</v>
      </c>
      <c r="H26" s="275" t="s">
        <v>7408</v>
      </c>
      <c r="I26" s="275" t="s">
        <v>7409</v>
      </c>
      <c r="J26" s="462"/>
      <c r="K26" s="462"/>
      <c r="AL26" s="171"/>
      <c r="AM26" s="171"/>
      <c r="AZ26" s="80"/>
      <c r="BA26" s="80"/>
      <c r="BN26" s="80"/>
      <c r="BO26" s="80"/>
      <c r="BP26" s="463"/>
      <c r="BQ26" s="463"/>
      <c r="CB26" s="80"/>
      <c r="CC26" s="80"/>
      <c r="CQ26" s="80"/>
      <c r="CR26" s="80"/>
      <c r="CS26" s="80"/>
      <c r="CT26" s="464"/>
      <c r="CU26" s="135"/>
      <c r="CV26" s="135"/>
      <c r="CW26" s="135"/>
      <c r="CX26" s="135"/>
      <c r="CY26" s="135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599"/>
      <c r="DU26" s="28" t="s">
        <v>7410</v>
      </c>
      <c r="DV26" s="28"/>
      <c r="DW26" s="28"/>
      <c r="DX26" s="7" t="s">
        <v>7919</v>
      </c>
      <c r="DY26" s="275" t="s">
        <v>7919</v>
      </c>
    </row>
    <row r="27" spans="1:134" x14ac:dyDescent="0.25">
      <c r="A27" s="1">
        <v>502</v>
      </c>
      <c r="B27" t="s">
        <v>8416</v>
      </c>
      <c r="C27" s="31" t="s">
        <v>1903</v>
      </c>
      <c r="D27" s="31" t="s">
        <v>8417</v>
      </c>
      <c r="E27" t="s">
        <v>320</v>
      </c>
      <c r="F27" t="s">
        <v>1650</v>
      </c>
      <c r="G27" s="41" t="s">
        <v>1950</v>
      </c>
      <c r="H27" s="41" t="s">
        <v>8415</v>
      </c>
      <c r="I27" s="41"/>
      <c r="AZ27" s="28"/>
      <c r="BA27" s="28"/>
      <c r="BN27" s="28">
        <v>2500</v>
      </c>
      <c r="BO27" s="28"/>
      <c r="BP27" s="31"/>
      <c r="BQ27" s="31"/>
      <c r="BX27">
        <v>1100</v>
      </c>
      <c r="BY27">
        <v>1100</v>
      </c>
      <c r="BZ27">
        <v>1100</v>
      </c>
      <c r="CA27">
        <v>1100</v>
      </c>
      <c r="CB27" s="295" t="s">
        <v>2294</v>
      </c>
      <c r="CC27" s="28"/>
      <c r="CD27">
        <v>1200</v>
      </c>
      <c r="CE27">
        <v>1200</v>
      </c>
      <c r="CF27">
        <v>1200</v>
      </c>
      <c r="CG27">
        <v>1200</v>
      </c>
      <c r="CH27">
        <v>1200</v>
      </c>
      <c r="CI27">
        <v>1200</v>
      </c>
      <c r="CJ27">
        <v>1200</v>
      </c>
      <c r="CK27">
        <v>1200</v>
      </c>
      <c r="CL27">
        <v>1200</v>
      </c>
      <c r="CM27">
        <v>1200</v>
      </c>
      <c r="CN27">
        <v>1200</v>
      </c>
      <c r="CO27">
        <v>1200</v>
      </c>
      <c r="CP27" s="275">
        <f ca="1">1200*(COUNTBLANK(BX27:CQ27)-0)</f>
        <v>0</v>
      </c>
      <c r="CQ27" s="28"/>
      <c r="CR27" s="28"/>
      <c r="CS27" s="28"/>
      <c r="CT27" s="406">
        <v>0</v>
      </c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47">
        <f>+CT27*(COUNTBLANK(CU27:DS27)-1)</f>
        <v>0</v>
      </c>
      <c r="DU27" s="28"/>
      <c r="DV27" s="28"/>
      <c r="DW27" s="28"/>
      <c r="DX27" s="22">
        <v>0</v>
      </c>
      <c r="DY27" s="22">
        <v>0</v>
      </c>
      <c r="DZ27" s="22">
        <v>0</v>
      </c>
      <c r="EA27" s="22">
        <v>0</v>
      </c>
    </row>
    <row r="28" spans="1:134" s="275" customFormat="1" x14ac:dyDescent="0.25">
      <c r="A28" s="1"/>
      <c r="C28" s="3"/>
      <c r="D28" s="3"/>
      <c r="G28" s="41"/>
      <c r="J28" s="462"/>
      <c r="K28" s="462"/>
      <c r="AL28" s="171"/>
      <c r="AM28" s="171"/>
      <c r="AZ28" s="80"/>
      <c r="BA28" s="80"/>
      <c r="BN28" s="80"/>
      <c r="BO28" s="80"/>
      <c r="BP28" s="463"/>
      <c r="BQ28" s="463"/>
      <c r="CB28" s="80"/>
      <c r="CC28" s="80"/>
      <c r="CQ28" s="80"/>
      <c r="CR28" s="80"/>
      <c r="CS28" s="80"/>
      <c r="CT28" s="464"/>
      <c r="CU28" s="135"/>
      <c r="CV28" s="135"/>
      <c r="CW28" s="135"/>
      <c r="CX28" s="135"/>
      <c r="CY28" s="135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355"/>
      <c r="DU28" s="7"/>
      <c r="DV28" s="7"/>
      <c r="DW28" s="7"/>
    </row>
    <row r="29" spans="1:134" s="275" customFormat="1" x14ac:dyDescent="0.25">
      <c r="A29" s="1"/>
      <c r="C29" s="3"/>
      <c r="D29" s="3"/>
      <c r="G29" s="41"/>
      <c r="J29" s="462"/>
      <c r="K29" s="462"/>
      <c r="AL29" s="171"/>
      <c r="AM29" s="171"/>
      <c r="AZ29" s="80"/>
      <c r="BA29" s="80"/>
      <c r="BN29" s="80"/>
      <c r="BO29" s="80"/>
      <c r="BP29" s="463"/>
      <c r="BQ29" s="463"/>
      <c r="CB29" s="80"/>
      <c r="CC29" s="80"/>
      <c r="CQ29" s="80"/>
      <c r="CR29" s="80"/>
      <c r="CS29" s="80"/>
      <c r="CT29" s="464"/>
      <c r="CU29" s="135"/>
      <c r="CV29" s="135"/>
      <c r="CW29" s="135"/>
      <c r="CX29" s="135"/>
      <c r="CY29" s="135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355"/>
      <c r="DU29" s="7"/>
      <c r="DV29" s="7"/>
      <c r="DW29" s="7"/>
    </row>
    <row r="30" spans="1:134" s="275" customFormat="1" x14ac:dyDescent="0.25">
      <c r="A30" s="64" t="s">
        <v>4196</v>
      </c>
      <c r="C30" s="3"/>
      <c r="D30" s="3"/>
      <c r="G30" s="41"/>
      <c r="J30" s="15"/>
      <c r="K30" s="15"/>
      <c r="AL30" s="171"/>
      <c r="AM30" s="171"/>
      <c r="AZ30" s="28"/>
      <c r="BA30" s="28"/>
      <c r="BN30" s="28"/>
      <c r="BO30" s="28"/>
      <c r="BP30" s="31"/>
      <c r="BQ30" s="31"/>
      <c r="CB30" s="28"/>
      <c r="CC30" s="28"/>
      <c r="CQ30" s="28"/>
      <c r="CR30" s="28"/>
      <c r="CS30" s="28"/>
      <c r="CT30" s="406"/>
      <c r="CU30" s="135"/>
      <c r="CV30" s="135"/>
      <c r="CW30" s="135"/>
      <c r="CX30" s="135"/>
      <c r="CY30" s="135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47"/>
      <c r="DU30" s="7"/>
      <c r="DV30" s="7"/>
      <c r="DW30" s="7"/>
    </row>
    <row r="31" spans="1:134" x14ac:dyDescent="0.25">
      <c r="A31" s="1">
        <v>6</v>
      </c>
      <c r="B31" t="s">
        <v>188</v>
      </c>
      <c r="C31" s="3"/>
      <c r="D31" s="3"/>
      <c r="E31" t="s">
        <v>1</v>
      </c>
      <c r="F31" t="s">
        <v>106</v>
      </c>
      <c r="G31" s="41" t="s">
        <v>745</v>
      </c>
      <c r="H31" s="41"/>
      <c r="I31" s="41"/>
      <c r="J31" s="14"/>
      <c r="K31" s="105">
        <v>400</v>
      </c>
      <c r="L31" s="13">
        <v>400</v>
      </c>
      <c r="M31" s="13">
        <v>400</v>
      </c>
      <c r="N31" s="13">
        <v>400</v>
      </c>
      <c r="O31" s="13">
        <v>400</v>
      </c>
      <c r="P31" s="13">
        <v>400</v>
      </c>
      <c r="Q31" s="13">
        <v>400</v>
      </c>
      <c r="R31" s="13">
        <v>400</v>
      </c>
      <c r="S31" s="13">
        <v>400</v>
      </c>
      <c r="T31" s="13">
        <v>400</v>
      </c>
      <c r="U31" s="13">
        <v>400</v>
      </c>
      <c r="V31" s="13">
        <v>400</v>
      </c>
      <c r="W31" s="13">
        <v>400</v>
      </c>
      <c r="X31" s="28"/>
      <c r="Y31" s="28">
        <v>800</v>
      </c>
      <c r="Z31" s="36">
        <v>400</v>
      </c>
      <c r="AA31" s="36">
        <v>400</v>
      </c>
      <c r="AB31" s="36">
        <v>0</v>
      </c>
      <c r="AC31" s="36">
        <v>0</v>
      </c>
      <c r="AD31" s="36">
        <v>400</v>
      </c>
      <c r="AE31" s="36">
        <v>400</v>
      </c>
      <c r="AF31" s="36">
        <v>400</v>
      </c>
      <c r="AG31" s="36">
        <v>400</v>
      </c>
      <c r="AH31" s="36">
        <v>400</v>
      </c>
      <c r="AI31" s="36">
        <v>400</v>
      </c>
      <c r="AJ31" s="36">
        <v>400</v>
      </c>
      <c r="AK31" s="36">
        <v>400</v>
      </c>
      <c r="AL31" s="168"/>
      <c r="AM31" s="168">
        <v>850</v>
      </c>
      <c r="AN31" s="36">
        <v>450</v>
      </c>
      <c r="AO31" s="36">
        <v>450</v>
      </c>
      <c r="AR31">
        <v>450</v>
      </c>
      <c r="AS31">
        <v>450</v>
      </c>
      <c r="AT31">
        <v>450</v>
      </c>
      <c r="AU31">
        <v>450</v>
      </c>
      <c r="AV31">
        <v>450</v>
      </c>
      <c r="AW31">
        <v>450</v>
      </c>
      <c r="AX31">
        <v>450</v>
      </c>
      <c r="AY31">
        <v>450</v>
      </c>
      <c r="AZ31" s="28"/>
      <c r="BA31" s="28">
        <v>1000</v>
      </c>
      <c r="BB31">
        <v>550</v>
      </c>
      <c r="BC31">
        <v>550</v>
      </c>
      <c r="BE31">
        <v>550</v>
      </c>
      <c r="BF31">
        <v>550</v>
      </c>
      <c r="BG31">
        <v>550</v>
      </c>
      <c r="BH31">
        <v>550</v>
      </c>
      <c r="BI31">
        <v>550</v>
      </c>
      <c r="BJ31">
        <v>550</v>
      </c>
      <c r="BK31">
        <v>550</v>
      </c>
      <c r="BN31" s="28"/>
      <c r="BO31" s="28"/>
      <c r="BP31" s="31"/>
      <c r="BQ31" s="31"/>
      <c r="CB31" s="28"/>
      <c r="CC31" s="28"/>
      <c r="CP31" s="5"/>
      <c r="CQ31" s="28"/>
      <c r="CR31" s="28"/>
      <c r="CS31" s="28"/>
      <c r="CT31" s="406"/>
      <c r="CU31" s="184"/>
      <c r="CV31" s="184"/>
      <c r="CW31" s="184"/>
      <c r="CX31" s="184"/>
      <c r="CY31" s="184"/>
      <c r="CZ31" s="184"/>
      <c r="DA31" s="184"/>
      <c r="DB31" s="184"/>
      <c r="DC31" s="184"/>
      <c r="DD31" s="184"/>
      <c r="DE31" s="184"/>
      <c r="DF31" s="184"/>
      <c r="DG31" s="184"/>
      <c r="DH31" s="184"/>
      <c r="DI31" s="184"/>
      <c r="DJ31" s="184"/>
      <c r="DK31" s="184"/>
      <c r="DL31" s="184"/>
      <c r="DM31" s="184"/>
      <c r="DN31" s="184"/>
      <c r="DO31" s="184"/>
      <c r="DP31" s="184"/>
      <c r="DQ31" s="184"/>
      <c r="DR31" s="184"/>
      <c r="DS31" s="184"/>
      <c r="DT31" s="47">
        <f t="shared" ref="DT31:DT63" si="2">+CT31*(COUNTBLANK(CU31:DS31)-1)</f>
        <v>0</v>
      </c>
      <c r="DU31" s="7"/>
      <c r="DV31" s="7"/>
      <c r="DW31" s="7"/>
      <c r="DX31" s="275" t="s">
        <v>2399</v>
      </c>
    </row>
    <row r="32" spans="1:134" x14ac:dyDescent="0.25">
      <c r="A32" s="1">
        <v>12</v>
      </c>
      <c r="B32" t="s">
        <v>189</v>
      </c>
      <c r="C32" s="19" t="s">
        <v>1986</v>
      </c>
      <c r="D32" s="19" t="s">
        <v>108</v>
      </c>
      <c r="E32" t="s">
        <v>1</v>
      </c>
      <c r="F32" t="s">
        <v>106</v>
      </c>
      <c r="G32" s="41" t="s">
        <v>746</v>
      </c>
      <c r="H32" s="41"/>
      <c r="I32" s="41"/>
      <c r="K32" s="15">
        <v>750</v>
      </c>
      <c r="L32">
        <v>700</v>
      </c>
      <c r="M32">
        <v>700</v>
      </c>
      <c r="N32">
        <v>700</v>
      </c>
      <c r="O32">
        <v>700</v>
      </c>
      <c r="P32">
        <v>750</v>
      </c>
      <c r="Q32">
        <v>750</v>
      </c>
      <c r="R32">
        <v>750</v>
      </c>
      <c r="S32">
        <v>750</v>
      </c>
      <c r="T32">
        <v>750</v>
      </c>
      <c r="U32">
        <v>750</v>
      </c>
      <c r="V32">
        <v>750</v>
      </c>
      <c r="W32">
        <v>750</v>
      </c>
      <c r="X32" s="28"/>
      <c r="Y32" s="28">
        <v>800</v>
      </c>
      <c r="Z32">
        <v>800</v>
      </c>
      <c r="AA32">
        <v>800</v>
      </c>
      <c r="AB32" s="58">
        <v>800</v>
      </c>
      <c r="AC32" s="58">
        <v>800</v>
      </c>
      <c r="AD32">
        <v>800</v>
      </c>
      <c r="AE32">
        <v>800</v>
      </c>
      <c r="AF32">
        <v>800</v>
      </c>
      <c r="AG32">
        <v>800</v>
      </c>
      <c r="AH32">
        <v>800</v>
      </c>
      <c r="AI32">
        <v>800</v>
      </c>
      <c r="AJ32">
        <v>800</v>
      </c>
      <c r="AK32">
        <v>800</v>
      </c>
      <c r="AL32" s="28"/>
      <c r="AM32" s="28">
        <v>850</v>
      </c>
      <c r="AN32">
        <v>850</v>
      </c>
      <c r="AO32">
        <v>850</v>
      </c>
      <c r="AP32">
        <v>850</v>
      </c>
      <c r="AQ32">
        <v>850</v>
      </c>
      <c r="AR32">
        <v>850</v>
      </c>
      <c r="AS32">
        <v>850</v>
      </c>
      <c r="AT32">
        <v>850</v>
      </c>
      <c r="AU32">
        <v>850</v>
      </c>
      <c r="AV32">
        <v>850</v>
      </c>
      <c r="AW32">
        <v>850</v>
      </c>
      <c r="AX32">
        <v>850</v>
      </c>
      <c r="AY32">
        <v>850</v>
      </c>
      <c r="AZ32" s="28"/>
      <c r="BA32" s="28"/>
      <c r="BB32">
        <v>1000</v>
      </c>
      <c r="BC32">
        <v>1000</v>
      </c>
      <c r="BD32">
        <v>1000</v>
      </c>
      <c r="BE32">
        <v>1000</v>
      </c>
      <c r="BF32">
        <v>1000</v>
      </c>
      <c r="BG32">
        <v>1000</v>
      </c>
      <c r="BH32">
        <v>1000</v>
      </c>
      <c r="BI32">
        <v>1000</v>
      </c>
      <c r="BJ32">
        <v>1000</v>
      </c>
      <c r="BK32">
        <v>1000</v>
      </c>
      <c r="BN32" s="28"/>
      <c r="BO32" s="28"/>
      <c r="BP32" s="31"/>
      <c r="BQ32" s="31"/>
      <c r="CB32" s="28"/>
      <c r="CC32" s="28"/>
      <c r="CP32" s="5"/>
      <c r="CQ32" s="28"/>
      <c r="CR32" s="28"/>
      <c r="CS32" s="28"/>
      <c r="CT32" s="406"/>
      <c r="CU32" s="184"/>
      <c r="CV32" s="184"/>
      <c r="CW32" s="184"/>
      <c r="CX32" s="184"/>
      <c r="CY32" s="184"/>
      <c r="CZ32" s="184"/>
      <c r="DA32" s="184"/>
      <c r="DB32" s="184"/>
      <c r="DC32" s="184"/>
      <c r="DD32" s="184"/>
      <c r="DE32" s="184"/>
      <c r="DF32" s="184"/>
      <c r="DG32" s="184"/>
      <c r="DH32" s="184"/>
      <c r="DI32" s="184"/>
      <c r="DJ32" s="184"/>
      <c r="DK32" s="184"/>
      <c r="DL32" s="184"/>
      <c r="DM32" s="184"/>
      <c r="DN32" s="184"/>
      <c r="DO32" s="184"/>
      <c r="DP32" s="184"/>
      <c r="DQ32" s="184"/>
      <c r="DR32" s="184"/>
      <c r="DS32" s="184"/>
      <c r="DT32" s="47">
        <f t="shared" si="2"/>
        <v>0</v>
      </c>
      <c r="DU32" s="7"/>
      <c r="DV32" s="7"/>
      <c r="DW32" s="7"/>
      <c r="DX32" s="275" t="s">
        <v>2398</v>
      </c>
    </row>
    <row r="33" spans="1:128" x14ac:dyDescent="0.25">
      <c r="A33" s="1">
        <v>13</v>
      </c>
      <c r="B33" t="s">
        <v>190</v>
      </c>
      <c r="C33" s="19" t="s">
        <v>117</v>
      </c>
      <c r="D33" s="19" t="s">
        <v>118</v>
      </c>
      <c r="E33" t="s">
        <v>1</v>
      </c>
      <c r="F33" t="s">
        <v>106</v>
      </c>
      <c r="G33" s="41" t="s">
        <v>747</v>
      </c>
      <c r="H33" s="41"/>
      <c r="I33" s="41"/>
      <c r="K33" s="15">
        <v>750</v>
      </c>
      <c r="L33">
        <v>700</v>
      </c>
      <c r="M33">
        <v>700</v>
      </c>
      <c r="N33">
        <v>700</v>
      </c>
      <c r="O33">
        <v>700</v>
      </c>
      <c r="P33">
        <v>750</v>
      </c>
      <c r="Q33">
        <v>750</v>
      </c>
      <c r="R33">
        <v>750</v>
      </c>
      <c r="S33">
        <v>750</v>
      </c>
      <c r="T33">
        <v>750</v>
      </c>
      <c r="U33">
        <v>750</v>
      </c>
      <c r="V33">
        <v>750</v>
      </c>
      <c r="W33">
        <v>750</v>
      </c>
      <c r="X33" s="28"/>
      <c r="Y33" s="28">
        <v>800</v>
      </c>
      <c r="Z33">
        <v>800</v>
      </c>
      <c r="AA33">
        <v>800</v>
      </c>
      <c r="AB33" s="54">
        <v>800</v>
      </c>
      <c r="AC33" s="54">
        <v>800</v>
      </c>
      <c r="AD33" s="60">
        <v>800</v>
      </c>
      <c r="AE33" s="60">
        <v>800</v>
      </c>
      <c r="AF33" s="60">
        <v>800</v>
      </c>
      <c r="AG33" s="60">
        <v>800</v>
      </c>
      <c r="AH33" s="60">
        <v>800</v>
      </c>
      <c r="AI33" s="60">
        <v>800</v>
      </c>
      <c r="AJ33" s="60">
        <v>800</v>
      </c>
      <c r="AK33" s="60">
        <v>800</v>
      </c>
      <c r="AL33" s="35"/>
      <c r="AM33" s="35">
        <v>850</v>
      </c>
      <c r="AN33" s="60">
        <v>850</v>
      </c>
      <c r="AO33" s="60">
        <v>850</v>
      </c>
      <c r="AR33">
        <v>850</v>
      </c>
      <c r="AS33">
        <v>850</v>
      </c>
      <c r="AT33">
        <v>850</v>
      </c>
      <c r="AU33">
        <v>850</v>
      </c>
      <c r="AV33">
        <v>850</v>
      </c>
      <c r="AW33">
        <v>850</v>
      </c>
      <c r="AX33">
        <v>850</v>
      </c>
      <c r="AY33">
        <v>850</v>
      </c>
      <c r="AZ33" s="28"/>
      <c r="BA33" s="28"/>
      <c r="BB33">
        <v>1000</v>
      </c>
      <c r="BC33">
        <v>1000</v>
      </c>
      <c r="BE33">
        <v>1000</v>
      </c>
      <c r="BF33">
        <v>1000</v>
      </c>
      <c r="BG33">
        <v>1000</v>
      </c>
      <c r="BH33">
        <v>1000</v>
      </c>
      <c r="BI33">
        <v>1000</v>
      </c>
      <c r="BJ33">
        <v>1000</v>
      </c>
      <c r="BK33">
        <v>1000</v>
      </c>
      <c r="BL33">
        <v>1000</v>
      </c>
      <c r="BM33">
        <v>1000</v>
      </c>
      <c r="BN33" s="28"/>
      <c r="BO33" s="28">
        <v>1000</v>
      </c>
      <c r="BP33" s="31">
        <v>1000</v>
      </c>
      <c r="BQ33" s="31">
        <v>1000</v>
      </c>
      <c r="BR33" s="183">
        <v>0</v>
      </c>
      <c r="BS33" s="183">
        <v>0</v>
      </c>
      <c r="BT33" s="183">
        <v>1000</v>
      </c>
      <c r="BU33" s="183">
        <v>1000</v>
      </c>
      <c r="BV33" s="183">
        <v>1000</v>
      </c>
      <c r="BW33" s="183">
        <v>1000</v>
      </c>
      <c r="BX33" s="183">
        <v>1000</v>
      </c>
      <c r="BY33" s="183">
        <v>1000</v>
      </c>
      <c r="BZ33" s="317"/>
      <c r="CA33" s="317"/>
      <c r="CB33" s="28"/>
      <c r="CC33" s="28"/>
      <c r="CD33">
        <v>1200</v>
      </c>
      <c r="CE33">
        <v>1200</v>
      </c>
      <c r="CF33">
        <v>1200</v>
      </c>
      <c r="CG33">
        <v>1200</v>
      </c>
      <c r="CH33">
        <v>1200</v>
      </c>
      <c r="CI33">
        <v>1200</v>
      </c>
      <c r="CJ33">
        <v>1200</v>
      </c>
      <c r="CK33" s="318">
        <v>1200</v>
      </c>
      <c r="CL33" s="318">
        <v>1200</v>
      </c>
      <c r="CM33" s="318">
        <v>1200</v>
      </c>
      <c r="CN33" s="318">
        <v>0</v>
      </c>
      <c r="CO33" s="318">
        <v>0</v>
      </c>
      <c r="CP33" s="275">
        <v>0</v>
      </c>
      <c r="CQ33" s="28"/>
      <c r="CR33" s="28"/>
      <c r="CS33" s="28"/>
      <c r="CT33" s="406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47">
        <f t="shared" si="2"/>
        <v>0</v>
      </c>
      <c r="DU33" s="7"/>
      <c r="DV33" s="7"/>
      <c r="DW33" s="7"/>
    </row>
    <row r="34" spans="1:128" s="5" customFormat="1" x14ac:dyDescent="0.25">
      <c r="A34" s="4">
        <v>18</v>
      </c>
      <c r="B34" s="5" t="s">
        <v>194</v>
      </c>
      <c r="C34" s="19" t="s">
        <v>119</v>
      </c>
      <c r="D34" s="19" t="s">
        <v>120</v>
      </c>
      <c r="E34" s="5" t="s">
        <v>1</v>
      </c>
      <c r="F34" s="5" t="s">
        <v>106</v>
      </c>
      <c r="G34" s="45" t="s">
        <v>750</v>
      </c>
      <c r="H34" s="45"/>
      <c r="I34" s="45"/>
      <c r="J34" s="19"/>
      <c r="K34" s="19">
        <v>750</v>
      </c>
      <c r="L34" s="5">
        <v>700</v>
      </c>
      <c r="M34" s="5">
        <v>700</v>
      </c>
      <c r="N34" s="5">
        <v>700</v>
      </c>
      <c r="O34" s="5">
        <v>700</v>
      </c>
      <c r="P34" s="5">
        <v>750</v>
      </c>
      <c r="Q34" s="5">
        <v>750</v>
      </c>
      <c r="R34" s="5">
        <v>750</v>
      </c>
      <c r="S34" s="5">
        <v>750</v>
      </c>
      <c r="T34" s="5">
        <v>750</v>
      </c>
      <c r="U34" s="5">
        <v>750</v>
      </c>
      <c r="V34" s="5">
        <v>750</v>
      </c>
      <c r="W34" s="5">
        <v>750</v>
      </c>
      <c r="X34" s="19"/>
      <c r="Y34" s="19">
        <v>800</v>
      </c>
      <c r="Z34" s="5">
        <v>800</v>
      </c>
      <c r="AA34" s="5">
        <v>800</v>
      </c>
      <c r="AL34" s="28"/>
      <c r="AM34" s="28"/>
      <c r="AZ34" s="28"/>
      <c r="BA34" s="28"/>
      <c r="BN34" s="28"/>
      <c r="BO34" s="28"/>
      <c r="BP34" s="31"/>
      <c r="BQ34" s="31"/>
      <c r="CB34" s="19"/>
      <c r="CC34" s="19"/>
      <c r="CQ34" s="28"/>
      <c r="CR34" s="28"/>
      <c r="CS34" s="28"/>
      <c r="CT34" s="406"/>
      <c r="CU34" s="184"/>
      <c r="CV34" s="184"/>
      <c r="CW34" s="184"/>
      <c r="CX34" s="184"/>
      <c r="CY34" s="184"/>
      <c r="CZ34" s="184"/>
      <c r="DA34" s="184"/>
      <c r="DB34" s="184"/>
      <c r="DC34" s="184"/>
      <c r="DD34" s="184"/>
      <c r="DE34" s="184"/>
      <c r="DF34" s="184"/>
      <c r="DG34" s="184"/>
      <c r="DH34" s="184"/>
      <c r="DI34" s="184"/>
      <c r="DJ34" s="184"/>
      <c r="DK34" s="184"/>
      <c r="DL34" s="184"/>
      <c r="DM34" s="184"/>
      <c r="DN34" s="184"/>
      <c r="DO34" s="184"/>
      <c r="DP34" s="184"/>
      <c r="DQ34" s="184"/>
      <c r="DR34" s="184"/>
      <c r="DS34" s="184"/>
      <c r="DT34" s="47">
        <f t="shared" si="2"/>
        <v>0</v>
      </c>
      <c r="DU34" s="7"/>
      <c r="DV34" s="7"/>
      <c r="DW34" s="7"/>
      <c r="DX34" s="275" t="s">
        <v>2398</v>
      </c>
    </row>
    <row r="35" spans="1:128" x14ac:dyDescent="0.25">
      <c r="A35" s="1">
        <v>27</v>
      </c>
      <c r="B35" t="s">
        <v>196</v>
      </c>
      <c r="C35" s="19" t="s">
        <v>130</v>
      </c>
      <c r="D35" s="19" t="s">
        <v>131</v>
      </c>
      <c r="E35" t="s">
        <v>1</v>
      </c>
      <c r="F35" t="s">
        <v>106</v>
      </c>
      <c r="G35" s="41" t="s">
        <v>752</v>
      </c>
      <c r="H35" s="41"/>
      <c r="I35" s="41"/>
      <c r="K35" s="15">
        <v>750</v>
      </c>
      <c r="L35">
        <v>700</v>
      </c>
      <c r="M35">
        <v>700</v>
      </c>
      <c r="N35">
        <v>700</v>
      </c>
      <c r="O35">
        <v>700</v>
      </c>
      <c r="P35">
        <v>750</v>
      </c>
      <c r="Q35">
        <v>750</v>
      </c>
      <c r="R35">
        <v>750</v>
      </c>
      <c r="S35">
        <v>750</v>
      </c>
      <c r="T35">
        <v>750</v>
      </c>
      <c r="U35">
        <v>750</v>
      </c>
      <c r="V35">
        <v>750</v>
      </c>
      <c r="W35">
        <v>750</v>
      </c>
      <c r="X35" s="28"/>
      <c r="Y35" s="28">
        <v>800</v>
      </c>
      <c r="Z35">
        <v>750</v>
      </c>
      <c r="AA35">
        <v>800</v>
      </c>
      <c r="AB35" s="67">
        <v>800</v>
      </c>
      <c r="AC35" s="67">
        <v>800</v>
      </c>
      <c r="AD35">
        <v>800</v>
      </c>
      <c r="AE35">
        <v>800</v>
      </c>
      <c r="AF35">
        <v>800</v>
      </c>
      <c r="AG35">
        <v>800</v>
      </c>
      <c r="AH35">
        <v>800</v>
      </c>
      <c r="AI35">
        <v>800</v>
      </c>
      <c r="AJ35">
        <v>800</v>
      </c>
      <c r="AK35">
        <v>800</v>
      </c>
      <c r="AL35" s="28"/>
      <c r="AM35" s="28">
        <v>850</v>
      </c>
      <c r="AN35" s="60">
        <v>850</v>
      </c>
      <c r="AO35" s="60">
        <v>850</v>
      </c>
      <c r="AP35" s="60">
        <v>850</v>
      </c>
      <c r="AQ35" s="60">
        <v>850</v>
      </c>
      <c r="AR35" s="60">
        <v>850</v>
      </c>
      <c r="AS35" s="60">
        <v>850</v>
      </c>
      <c r="AT35" s="60">
        <v>850</v>
      </c>
      <c r="AU35" s="60">
        <v>850</v>
      </c>
      <c r="AV35" s="60">
        <v>850</v>
      </c>
      <c r="AW35" s="60">
        <v>850</v>
      </c>
      <c r="AX35" s="60">
        <v>850</v>
      </c>
      <c r="AY35" s="60">
        <v>850</v>
      </c>
      <c r="AZ35" s="28"/>
      <c r="BA35" s="28"/>
      <c r="BB35" s="60">
        <v>1000</v>
      </c>
      <c r="BC35" s="60">
        <v>1000</v>
      </c>
      <c r="BD35" s="60">
        <v>1000</v>
      </c>
      <c r="BE35" s="60">
        <v>1000</v>
      </c>
      <c r="BF35" s="60">
        <v>1000</v>
      </c>
      <c r="BG35" s="60">
        <v>1000</v>
      </c>
      <c r="BH35" s="60">
        <v>1000</v>
      </c>
      <c r="BI35" s="60">
        <v>1000</v>
      </c>
      <c r="BJ35" s="60">
        <v>1000</v>
      </c>
      <c r="BK35" s="60">
        <v>1000</v>
      </c>
      <c r="BL35" s="60">
        <v>1000</v>
      </c>
      <c r="BM35" s="60">
        <v>1000</v>
      </c>
      <c r="BN35" s="28"/>
      <c r="BO35" s="28"/>
      <c r="BP35" s="131">
        <v>800</v>
      </c>
      <c r="BQ35" s="131">
        <v>800</v>
      </c>
      <c r="BR35">
        <v>1000</v>
      </c>
      <c r="BS35">
        <v>1000</v>
      </c>
      <c r="BT35">
        <v>1000</v>
      </c>
      <c r="BU35">
        <v>1000</v>
      </c>
      <c r="BV35">
        <v>1000</v>
      </c>
      <c r="BW35">
        <v>1000</v>
      </c>
      <c r="BX35">
        <v>1000</v>
      </c>
      <c r="BY35">
        <v>1000</v>
      </c>
      <c r="BZ35">
        <v>1000</v>
      </c>
      <c r="CA35">
        <v>1000</v>
      </c>
      <c r="CB35" s="28"/>
      <c r="CC35" s="28">
        <v>1200</v>
      </c>
      <c r="CD35">
        <v>1200</v>
      </c>
      <c r="CE35">
        <v>1200</v>
      </c>
      <c r="CF35">
        <v>1200</v>
      </c>
      <c r="CG35">
        <v>1200</v>
      </c>
      <c r="CH35">
        <v>1200</v>
      </c>
      <c r="CI35">
        <v>1200</v>
      </c>
      <c r="CJ35">
        <v>1200</v>
      </c>
      <c r="CK35">
        <v>1200</v>
      </c>
      <c r="CL35">
        <v>1200</v>
      </c>
      <c r="CM35">
        <v>1200</v>
      </c>
      <c r="CN35">
        <v>1200</v>
      </c>
      <c r="CO35" s="318" t="s">
        <v>3390</v>
      </c>
      <c r="CP35" s="275">
        <f>1200*(COUNTBLANK(BU35:CO35)-1)</f>
        <v>0</v>
      </c>
      <c r="CQ35" s="28"/>
      <c r="CR35" s="28"/>
      <c r="CS35" s="28"/>
      <c r="CT35" s="406"/>
      <c r="CU35" s="184"/>
      <c r="CV35" s="184"/>
      <c r="CW35" s="184"/>
      <c r="CX35" s="184"/>
      <c r="CY35" s="184"/>
      <c r="CZ35" s="184"/>
      <c r="DA35" s="184"/>
      <c r="DB35" s="184"/>
      <c r="DC35" s="184"/>
      <c r="DD35" s="184"/>
      <c r="DE35" s="184"/>
      <c r="DF35" s="184"/>
      <c r="DG35" s="184"/>
      <c r="DH35" s="184"/>
      <c r="DI35" s="184"/>
      <c r="DJ35" s="184"/>
      <c r="DK35" s="184"/>
      <c r="DL35" s="184"/>
      <c r="DM35" s="184"/>
      <c r="DN35" s="184"/>
      <c r="DO35" s="184"/>
      <c r="DP35" s="184"/>
      <c r="DQ35" s="184"/>
      <c r="DR35" s="184"/>
      <c r="DS35" s="184"/>
      <c r="DT35" s="47">
        <f t="shared" si="2"/>
        <v>0</v>
      </c>
      <c r="DU35" s="7"/>
      <c r="DV35" s="7"/>
      <c r="DW35" s="7"/>
    </row>
    <row r="36" spans="1:128" x14ac:dyDescent="0.25">
      <c r="A36" s="4">
        <v>36</v>
      </c>
      <c r="B36" s="5" t="s">
        <v>198</v>
      </c>
      <c r="C36" s="19" t="s">
        <v>451</v>
      </c>
      <c r="D36" s="19" t="s">
        <v>138</v>
      </c>
      <c r="E36" s="5" t="s">
        <v>1</v>
      </c>
      <c r="F36" t="s">
        <v>106</v>
      </c>
      <c r="G36" s="41" t="s">
        <v>754</v>
      </c>
      <c r="H36" s="41"/>
      <c r="I36" s="41"/>
      <c r="K36" s="15">
        <v>750</v>
      </c>
      <c r="L36">
        <v>700</v>
      </c>
      <c r="M36">
        <v>700</v>
      </c>
      <c r="N36">
        <v>700</v>
      </c>
      <c r="O36">
        <v>700</v>
      </c>
      <c r="P36">
        <v>750</v>
      </c>
      <c r="Q36">
        <v>750</v>
      </c>
      <c r="R36">
        <v>750</v>
      </c>
      <c r="S36">
        <v>750</v>
      </c>
      <c r="T36">
        <v>750</v>
      </c>
      <c r="U36">
        <v>750</v>
      </c>
      <c r="V36">
        <v>750</v>
      </c>
      <c r="W36">
        <v>750</v>
      </c>
      <c r="X36" s="28"/>
      <c r="Y36" s="28">
        <v>800</v>
      </c>
      <c r="Z36">
        <v>800</v>
      </c>
      <c r="AA36">
        <v>800</v>
      </c>
      <c r="AB36" s="60">
        <v>800</v>
      </c>
      <c r="AC36">
        <v>800</v>
      </c>
      <c r="AD36">
        <v>800</v>
      </c>
      <c r="AE36">
        <v>800</v>
      </c>
      <c r="AF36">
        <v>800</v>
      </c>
      <c r="AG36">
        <v>800</v>
      </c>
      <c r="AH36">
        <v>800</v>
      </c>
      <c r="AI36">
        <v>800</v>
      </c>
      <c r="AJ36">
        <v>800</v>
      </c>
      <c r="AK36">
        <v>800</v>
      </c>
      <c r="AL36" s="19"/>
      <c r="AM36" s="19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19"/>
      <c r="BA36" s="19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28"/>
      <c r="BO36" s="28"/>
      <c r="BP36" s="31"/>
      <c r="BQ36" s="31"/>
      <c r="CB36" s="28"/>
      <c r="CC36" s="28"/>
      <c r="CJ36" s="5"/>
      <c r="CK36" s="5"/>
      <c r="CL36" s="5"/>
      <c r="CM36" s="5"/>
      <c r="CN36" s="5"/>
      <c r="CO36" s="5"/>
      <c r="CP36" s="5"/>
      <c r="CQ36" s="28"/>
      <c r="CR36" s="28"/>
      <c r="CS36" s="28"/>
      <c r="CT36" s="406"/>
      <c r="CU36" s="184"/>
      <c r="CV36" s="184"/>
      <c r="CW36" s="184"/>
      <c r="CX36" s="184"/>
      <c r="CY36" s="184"/>
      <c r="CZ36" s="184"/>
      <c r="DA36" s="184"/>
      <c r="DB36" s="184"/>
      <c r="DC36" s="184"/>
      <c r="DD36" s="184"/>
      <c r="DE36" s="184"/>
      <c r="DF36" s="184"/>
      <c r="DG36" s="184"/>
      <c r="DH36" s="184"/>
      <c r="DI36" s="184"/>
      <c r="DJ36" s="184"/>
      <c r="DK36" s="184"/>
      <c r="DL36" s="184"/>
      <c r="DM36" s="184"/>
      <c r="DN36" s="184"/>
      <c r="DO36" s="184"/>
      <c r="DP36" s="184"/>
      <c r="DQ36" s="184"/>
      <c r="DR36" s="184"/>
      <c r="DS36" s="184"/>
      <c r="DT36" s="47">
        <f t="shared" si="2"/>
        <v>0</v>
      </c>
      <c r="DU36" s="7"/>
      <c r="DV36" s="7"/>
      <c r="DW36" s="7"/>
      <c r="DX36" s="275" t="s">
        <v>2398</v>
      </c>
    </row>
    <row r="37" spans="1:128" s="5" customFormat="1" x14ac:dyDescent="0.25">
      <c r="A37" s="4">
        <v>40</v>
      </c>
      <c r="B37" s="5" t="s">
        <v>200</v>
      </c>
      <c r="C37" s="19" t="s">
        <v>148</v>
      </c>
      <c r="D37" s="19" t="s">
        <v>149</v>
      </c>
      <c r="E37" s="5" t="s">
        <v>1</v>
      </c>
      <c r="F37" s="5" t="s">
        <v>106</v>
      </c>
      <c r="J37" s="19"/>
      <c r="K37" s="19"/>
      <c r="X37" s="19"/>
      <c r="Y37" s="19"/>
      <c r="AL37" s="28"/>
      <c r="AM37" s="28"/>
      <c r="AZ37" s="28"/>
      <c r="BA37" s="28"/>
      <c r="BN37" s="28"/>
      <c r="BO37" s="28"/>
      <c r="BP37" s="31"/>
      <c r="BQ37" s="31"/>
      <c r="CB37" s="19"/>
      <c r="CC37" s="19"/>
      <c r="CP37" s="5">
        <v>0</v>
      </c>
      <c r="CQ37" s="28"/>
      <c r="CR37" s="28"/>
      <c r="CS37" s="28"/>
      <c r="CT37" s="406"/>
      <c r="CU37" s="184"/>
      <c r="CV37" s="184"/>
      <c r="CW37" s="184"/>
      <c r="CX37" s="184"/>
      <c r="CY37" s="184"/>
      <c r="CZ37" s="184"/>
      <c r="DA37" s="184"/>
      <c r="DB37" s="184"/>
      <c r="DC37" s="184"/>
      <c r="DD37" s="184"/>
      <c r="DE37" s="184"/>
      <c r="DF37" s="184"/>
      <c r="DG37" s="184"/>
      <c r="DH37" s="184"/>
      <c r="DI37" s="184"/>
      <c r="DJ37" s="184"/>
      <c r="DK37" s="184"/>
      <c r="DL37" s="184"/>
      <c r="DM37" s="184"/>
      <c r="DN37" s="184"/>
      <c r="DO37" s="184"/>
      <c r="DP37" s="184"/>
      <c r="DQ37" s="184"/>
      <c r="DR37" s="184"/>
      <c r="DS37" s="184"/>
      <c r="DT37" s="47">
        <f t="shared" si="2"/>
        <v>0</v>
      </c>
      <c r="DU37" s="7"/>
      <c r="DV37" s="7"/>
      <c r="DW37" s="7"/>
      <c r="DX37" s="275" t="s">
        <v>2398</v>
      </c>
    </row>
    <row r="38" spans="1:128" x14ac:dyDescent="0.25">
      <c r="A38" s="4">
        <v>41</v>
      </c>
      <c r="B38" s="5" t="s">
        <v>201</v>
      </c>
      <c r="C38" s="19" t="s">
        <v>153</v>
      </c>
      <c r="D38" s="19" t="s">
        <v>151</v>
      </c>
      <c r="E38" t="s">
        <v>1</v>
      </c>
      <c r="F38" t="s">
        <v>106</v>
      </c>
      <c r="G38" s="41" t="s">
        <v>756</v>
      </c>
      <c r="H38" s="41"/>
      <c r="I38" s="41"/>
      <c r="K38" s="15">
        <v>750</v>
      </c>
      <c r="L38">
        <v>700</v>
      </c>
      <c r="M38">
        <v>700</v>
      </c>
      <c r="N38">
        <v>700</v>
      </c>
      <c r="O38">
        <v>700</v>
      </c>
      <c r="P38">
        <v>750</v>
      </c>
      <c r="Q38">
        <v>750</v>
      </c>
      <c r="R38">
        <v>750</v>
      </c>
      <c r="S38">
        <v>750</v>
      </c>
      <c r="T38">
        <v>750</v>
      </c>
      <c r="U38">
        <v>750</v>
      </c>
      <c r="V38">
        <v>750</v>
      </c>
      <c r="W38">
        <v>750</v>
      </c>
      <c r="X38" s="28"/>
      <c r="Y38" s="28">
        <v>800</v>
      </c>
      <c r="Z38">
        <v>800</v>
      </c>
      <c r="AA38">
        <v>800</v>
      </c>
      <c r="AB38" s="67">
        <v>800</v>
      </c>
      <c r="AC38" s="67">
        <v>800</v>
      </c>
      <c r="AD38">
        <v>800</v>
      </c>
      <c r="AE38">
        <v>800</v>
      </c>
      <c r="AF38">
        <v>800</v>
      </c>
      <c r="AG38">
        <v>800</v>
      </c>
      <c r="AH38">
        <v>800</v>
      </c>
      <c r="AI38">
        <v>800</v>
      </c>
      <c r="AJ38">
        <v>800</v>
      </c>
      <c r="AK38">
        <v>800</v>
      </c>
      <c r="AL38" s="28"/>
      <c r="AM38" s="28"/>
      <c r="AP38">
        <v>850</v>
      </c>
      <c r="AQ38">
        <v>850</v>
      </c>
      <c r="AZ38" s="28"/>
      <c r="BA38" s="28"/>
      <c r="BN38" s="28"/>
      <c r="BO38" s="28"/>
      <c r="BP38" s="31"/>
      <c r="BQ38" s="31"/>
      <c r="CB38" s="28"/>
      <c r="CC38" s="28"/>
      <c r="CI38" s="5"/>
      <c r="CJ38" s="5"/>
      <c r="CK38" s="5"/>
      <c r="CL38" s="5"/>
      <c r="CM38" s="5"/>
      <c r="CN38" s="5"/>
      <c r="CO38" s="5"/>
      <c r="CP38" s="5">
        <v>0</v>
      </c>
      <c r="CQ38" s="28"/>
      <c r="CR38" s="28"/>
      <c r="CS38" s="28"/>
      <c r="CT38" s="406"/>
      <c r="CU38" s="184"/>
      <c r="CV38" s="184"/>
      <c r="CW38" s="184"/>
      <c r="CX38" s="184"/>
      <c r="CY38" s="184"/>
      <c r="CZ38" s="184"/>
      <c r="DA38" s="184"/>
      <c r="DB38" s="184"/>
      <c r="DC38" s="184"/>
      <c r="DD38" s="184"/>
      <c r="DE38" s="184"/>
      <c r="DF38" s="184"/>
      <c r="DG38" s="184"/>
      <c r="DH38" s="184"/>
      <c r="DI38" s="184"/>
      <c r="DJ38" s="184"/>
      <c r="DK38" s="184"/>
      <c r="DL38" s="184"/>
      <c r="DM38" s="184"/>
      <c r="DN38" s="184"/>
      <c r="DO38" s="184"/>
      <c r="DP38" s="184"/>
      <c r="DQ38" s="184"/>
      <c r="DR38" s="184"/>
      <c r="DS38" s="184"/>
      <c r="DT38" s="47">
        <f t="shared" si="2"/>
        <v>0</v>
      </c>
      <c r="DU38" s="7"/>
      <c r="DV38" s="7"/>
      <c r="DW38" s="7"/>
      <c r="DX38" s="275" t="s">
        <v>2398</v>
      </c>
    </row>
    <row r="39" spans="1:128" s="5" customFormat="1" x14ac:dyDescent="0.25">
      <c r="A39" s="4">
        <v>45</v>
      </c>
      <c r="B39" s="5" t="s">
        <v>202</v>
      </c>
      <c r="C39" s="19" t="s">
        <v>154</v>
      </c>
      <c r="D39" s="19" t="s">
        <v>155</v>
      </c>
      <c r="E39" s="5" t="s">
        <v>1</v>
      </c>
      <c r="F39" s="5" t="s">
        <v>106</v>
      </c>
      <c r="G39" s="45" t="s">
        <v>772</v>
      </c>
      <c r="H39" s="45"/>
      <c r="I39" s="45"/>
      <c r="J39" s="19"/>
      <c r="K39" s="19">
        <v>750</v>
      </c>
      <c r="L39" s="5">
        <v>700</v>
      </c>
      <c r="M39" s="5">
        <v>700</v>
      </c>
      <c r="N39" s="5">
        <v>700</v>
      </c>
      <c r="O39" s="5">
        <v>700</v>
      </c>
      <c r="P39" s="5">
        <v>750</v>
      </c>
      <c r="Q39" s="5">
        <v>750</v>
      </c>
      <c r="R39" s="5">
        <v>750</v>
      </c>
      <c r="X39" s="19"/>
      <c r="Y39" s="19"/>
      <c r="AL39" s="28"/>
      <c r="AM39" s="28"/>
      <c r="AZ39" s="28"/>
      <c r="BA39" s="28"/>
      <c r="BN39" s="28"/>
      <c r="BO39" s="28"/>
      <c r="BP39" s="31"/>
      <c r="BQ39" s="31"/>
      <c r="CB39" s="28"/>
      <c r="CC39" s="28"/>
      <c r="CP39" s="5">
        <v>0</v>
      </c>
      <c r="CQ39" s="28"/>
      <c r="CR39" s="28"/>
      <c r="CS39" s="28"/>
      <c r="CT39" s="406"/>
      <c r="CU39" s="184"/>
      <c r="CV39" s="184"/>
      <c r="CW39" s="184"/>
      <c r="CX39" s="184"/>
      <c r="CY39" s="184"/>
      <c r="CZ39" s="184"/>
      <c r="DA39" s="184"/>
      <c r="DB39" s="184"/>
      <c r="DC39" s="184"/>
      <c r="DD39" s="184"/>
      <c r="DE39" s="184"/>
      <c r="DF39" s="184"/>
      <c r="DG39" s="184"/>
      <c r="DH39" s="184"/>
      <c r="DI39" s="184"/>
      <c r="DJ39" s="184"/>
      <c r="DK39" s="184"/>
      <c r="DL39" s="184"/>
      <c r="DM39" s="184"/>
      <c r="DN39" s="184"/>
      <c r="DO39" s="184"/>
      <c r="DP39" s="184"/>
      <c r="DQ39" s="184"/>
      <c r="DR39" s="184"/>
      <c r="DS39" s="184"/>
      <c r="DT39" s="47">
        <f t="shared" si="2"/>
        <v>0</v>
      </c>
      <c r="DU39" s="7"/>
      <c r="DV39" s="7"/>
      <c r="DW39" s="7"/>
      <c r="DX39" s="275" t="s">
        <v>2398</v>
      </c>
    </row>
    <row r="40" spans="1:128" s="5" customFormat="1" x14ac:dyDescent="0.25">
      <c r="A40" s="4">
        <v>48</v>
      </c>
      <c r="B40" s="5" t="s">
        <v>204</v>
      </c>
      <c r="C40" s="19" t="s">
        <v>156</v>
      </c>
      <c r="D40" s="19" t="s">
        <v>157</v>
      </c>
      <c r="E40" s="5" t="s">
        <v>1</v>
      </c>
      <c r="F40" s="5" t="s">
        <v>106</v>
      </c>
      <c r="G40" s="45" t="s">
        <v>773</v>
      </c>
      <c r="H40" s="45"/>
      <c r="I40" s="45"/>
      <c r="J40" s="19"/>
      <c r="K40" s="19"/>
      <c r="X40" s="19"/>
      <c r="Y40" s="19"/>
      <c r="AL40" s="28"/>
      <c r="AM40" s="28"/>
      <c r="AZ40" s="28"/>
      <c r="BA40" s="28"/>
      <c r="BN40" s="28"/>
      <c r="BO40" s="28"/>
      <c r="BP40" s="31"/>
      <c r="BQ40" s="31"/>
      <c r="CB40" s="28"/>
      <c r="CC40" s="28"/>
      <c r="CP40" s="5">
        <v>0</v>
      </c>
      <c r="CQ40" s="28"/>
      <c r="CR40" s="28"/>
      <c r="CS40" s="28"/>
      <c r="CT40" s="406"/>
      <c r="CU40" s="184"/>
      <c r="CV40" s="184"/>
      <c r="CW40" s="184"/>
      <c r="CX40" s="184"/>
      <c r="CY40" s="184"/>
      <c r="CZ40" s="184"/>
      <c r="DA40" s="184"/>
      <c r="DB40" s="184"/>
      <c r="DC40" s="184"/>
      <c r="DD40" s="184"/>
      <c r="DE40" s="184"/>
      <c r="DF40" s="184"/>
      <c r="DG40" s="184"/>
      <c r="DH40" s="184"/>
      <c r="DI40" s="184"/>
      <c r="DJ40" s="184"/>
      <c r="DK40" s="184"/>
      <c r="DL40" s="184"/>
      <c r="DM40" s="184"/>
      <c r="DN40" s="184"/>
      <c r="DO40" s="184"/>
      <c r="DP40" s="184"/>
      <c r="DQ40" s="184"/>
      <c r="DR40" s="184"/>
      <c r="DS40" s="184"/>
      <c r="DT40" s="47">
        <f t="shared" si="2"/>
        <v>0</v>
      </c>
      <c r="DU40" s="7"/>
      <c r="DV40" s="7"/>
      <c r="DW40" s="7"/>
      <c r="DX40" s="275" t="s">
        <v>2398</v>
      </c>
    </row>
    <row r="41" spans="1:128" s="5" customFormat="1" x14ac:dyDescent="0.25">
      <c r="A41" s="4">
        <v>51</v>
      </c>
      <c r="B41" s="5" t="s">
        <v>205</v>
      </c>
      <c r="C41" s="19" t="s">
        <v>160</v>
      </c>
      <c r="D41" s="19" t="s">
        <v>161</v>
      </c>
      <c r="E41" s="5" t="s">
        <v>1</v>
      </c>
      <c r="F41" s="5" t="s">
        <v>106</v>
      </c>
      <c r="G41" s="45" t="s">
        <v>774</v>
      </c>
      <c r="H41" s="45"/>
      <c r="I41" s="45"/>
      <c r="J41" s="19"/>
      <c r="K41" s="19">
        <v>750</v>
      </c>
      <c r="L41" s="5">
        <v>700</v>
      </c>
      <c r="M41" s="5">
        <v>700</v>
      </c>
      <c r="N41" s="5">
        <v>700</v>
      </c>
      <c r="O41" s="5">
        <v>700</v>
      </c>
      <c r="P41" s="5">
        <v>750</v>
      </c>
      <c r="Q41" s="5">
        <v>750</v>
      </c>
      <c r="R41" s="5">
        <v>750</v>
      </c>
      <c r="S41" s="5">
        <v>750</v>
      </c>
      <c r="T41" s="5">
        <v>750</v>
      </c>
      <c r="X41" s="19"/>
      <c r="Y41" s="19"/>
      <c r="AL41" s="28"/>
      <c r="AM41" s="28"/>
      <c r="AZ41" s="28"/>
      <c r="BA41" s="28"/>
      <c r="BN41" s="28"/>
      <c r="BO41" s="28"/>
      <c r="BP41" s="31"/>
      <c r="BQ41" s="31"/>
      <c r="CB41" s="28"/>
      <c r="CC41" s="28"/>
      <c r="CP41" s="5">
        <v>0</v>
      </c>
      <c r="CQ41" s="28"/>
      <c r="CR41" s="28"/>
      <c r="CS41" s="28"/>
      <c r="CT41" s="406"/>
      <c r="CU41" s="184"/>
      <c r="CV41" s="184"/>
      <c r="CW41" s="184"/>
      <c r="CX41" s="184"/>
      <c r="CY41" s="184"/>
      <c r="CZ41" s="184"/>
      <c r="DA41" s="184"/>
      <c r="DB41" s="184"/>
      <c r="DC41" s="184"/>
      <c r="DD41" s="184"/>
      <c r="DE41" s="184"/>
      <c r="DF41" s="184"/>
      <c r="DG41" s="184"/>
      <c r="DH41" s="184"/>
      <c r="DI41" s="184"/>
      <c r="DJ41" s="184"/>
      <c r="DK41" s="184"/>
      <c r="DL41" s="184"/>
      <c r="DM41" s="184"/>
      <c r="DN41" s="184"/>
      <c r="DO41" s="184"/>
      <c r="DP41" s="184"/>
      <c r="DQ41" s="184"/>
      <c r="DR41" s="184"/>
      <c r="DS41" s="184"/>
      <c r="DT41" s="47">
        <f t="shared" si="2"/>
        <v>0</v>
      </c>
      <c r="DU41" s="7"/>
      <c r="DV41" s="7"/>
      <c r="DW41" s="7"/>
      <c r="DX41" s="275" t="s">
        <v>2398</v>
      </c>
    </row>
    <row r="42" spans="1:128" x14ac:dyDescent="0.25">
      <c r="A42" s="4">
        <v>54</v>
      </c>
      <c r="B42" s="5" t="s">
        <v>206</v>
      </c>
      <c r="C42" s="19" t="s">
        <v>165</v>
      </c>
      <c r="D42" s="19" t="s">
        <v>163</v>
      </c>
      <c r="E42" s="5" t="s">
        <v>1</v>
      </c>
      <c r="F42" s="6" t="s">
        <v>106</v>
      </c>
      <c r="G42" s="44" t="s">
        <v>758</v>
      </c>
      <c r="H42" s="44"/>
      <c r="I42" s="44"/>
      <c r="K42" s="15">
        <v>750</v>
      </c>
      <c r="L42">
        <v>700</v>
      </c>
      <c r="M42">
        <v>700</v>
      </c>
      <c r="N42">
        <v>700</v>
      </c>
      <c r="O42">
        <v>700</v>
      </c>
      <c r="P42">
        <v>750</v>
      </c>
      <c r="Q42">
        <v>750</v>
      </c>
      <c r="R42">
        <v>750</v>
      </c>
      <c r="S42">
        <v>750</v>
      </c>
      <c r="T42">
        <v>750</v>
      </c>
      <c r="U42">
        <v>750</v>
      </c>
      <c r="V42">
        <v>750</v>
      </c>
      <c r="W42">
        <v>750</v>
      </c>
      <c r="X42" s="28"/>
      <c r="Y42" s="28">
        <v>800</v>
      </c>
      <c r="Z42">
        <v>800</v>
      </c>
      <c r="AA42">
        <v>800</v>
      </c>
      <c r="AB42" s="67">
        <v>800</v>
      </c>
      <c r="AC42" s="67">
        <v>800</v>
      </c>
      <c r="AD42">
        <v>800</v>
      </c>
      <c r="AE42">
        <v>800</v>
      </c>
      <c r="AF42">
        <v>800</v>
      </c>
      <c r="AG42">
        <v>800</v>
      </c>
      <c r="AH42">
        <v>800</v>
      </c>
      <c r="AI42">
        <v>800</v>
      </c>
      <c r="AJ42">
        <v>800</v>
      </c>
      <c r="AK42">
        <v>800</v>
      </c>
      <c r="AL42" s="28">
        <v>1000</v>
      </c>
      <c r="AM42" s="28">
        <v>850</v>
      </c>
      <c r="AN42">
        <v>850</v>
      </c>
      <c r="AO42">
        <v>850</v>
      </c>
      <c r="AP42">
        <v>850</v>
      </c>
      <c r="AQ42">
        <v>850</v>
      </c>
      <c r="AR42">
        <v>850</v>
      </c>
      <c r="AS42">
        <v>850</v>
      </c>
      <c r="AT42">
        <v>850</v>
      </c>
      <c r="AU42">
        <v>850</v>
      </c>
      <c r="AV42">
        <v>850</v>
      </c>
      <c r="AW42">
        <v>850</v>
      </c>
      <c r="AX42">
        <v>850</v>
      </c>
      <c r="AY42">
        <v>850</v>
      </c>
      <c r="AZ42" s="28"/>
      <c r="BA42" s="28"/>
      <c r="BB42">
        <v>1000</v>
      </c>
      <c r="BC42">
        <v>1000</v>
      </c>
      <c r="BD42">
        <v>1000</v>
      </c>
      <c r="BE42">
        <v>1000</v>
      </c>
      <c r="BF42">
        <v>1000</v>
      </c>
      <c r="BG42">
        <v>1000</v>
      </c>
      <c r="BH42">
        <v>1000</v>
      </c>
      <c r="BI42">
        <v>1000</v>
      </c>
      <c r="BJ42">
        <v>1000</v>
      </c>
      <c r="BK42">
        <v>1000</v>
      </c>
      <c r="BL42">
        <v>1000</v>
      </c>
      <c r="BM42">
        <v>800</v>
      </c>
      <c r="BN42" s="28"/>
      <c r="BO42" s="28"/>
      <c r="BP42" s="31">
        <v>800</v>
      </c>
      <c r="BQ42" s="31">
        <v>0</v>
      </c>
      <c r="BR42" s="183">
        <v>1000</v>
      </c>
      <c r="BS42" s="183">
        <v>1000</v>
      </c>
      <c r="BT42" s="183">
        <v>1000</v>
      </c>
      <c r="CB42" s="28"/>
      <c r="CC42" s="28"/>
      <c r="CI42" s="5"/>
      <c r="CJ42" s="5"/>
      <c r="CK42" s="5"/>
      <c r="CL42" s="5"/>
      <c r="CM42" s="5"/>
      <c r="CN42" s="5"/>
      <c r="CO42" s="5"/>
      <c r="CP42" s="5">
        <v>0</v>
      </c>
      <c r="CQ42" s="28"/>
      <c r="CR42" s="28"/>
      <c r="CS42" s="28"/>
      <c r="CT42" s="406"/>
      <c r="CU42" s="184"/>
      <c r="CV42" s="184"/>
      <c r="CW42" s="184"/>
      <c r="CX42" s="184"/>
      <c r="CY42" s="184"/>
      <c r="CZ42" s="184"/>
      <c r="DA42" s="184"/>
      <c r="DB42" s="184"/>
      <c r="DC42" s="184"/>
      <c r="DD42" s="184"/>
      <c r="DE42" s="184"/>
      <c r="DF42" s="184"/>
      <c r="DG42" s="184"/>
      <c r="DH42" s="184"/>
      <c r="DI42" s="184"/>
      <c r="DJ42" s="184"/>
      <c r="DK42" s="184"/>
      <c r="DL42" s="184"/>
      <c r="DM42" s="184"/>
      <c r="DN42" s="184"/>
      <c r="DO42" s="184"/>
      <c r="DP42" s="184"/>
      <c r="DQ42" s="184"/>
      <c r="DR42" s="184"/>
      <c r="DS42" s="184"/>
      <c r="DT42" s="47">
        <f t="shared" si="2"/>
        <v>0</v>
      </c>
      <c r="DU42" s="7"/>
      <c r="DV42" s="7"/>
      <c r="DW42" s="7"/>
      <c r="DX42" s="275" t="s">
        <v>2398</v>
      </c>
    </row>
    <row r="43" spans="1:128" x14ac:dyDescent="0.25">
      <c r="A43" s="4">
        <v>56</v>
      </c>
      <c r="B43" s="5" t="s">
        <v>207</v>
      </c>
      <c r="C43" s="19" t="s">
        <v>455</v>
      </c>
      <c r="D43" s="19" t="s">
        <v>169</v>
      </c>
      <c r="E43" s="5" t="s">
        <v>1</v>
      </c>
      <c r="F43" t="s">
        <v>106</v>
      </c>
      <c r="G43" s="41" t="s">
        <v>759</v>
      </c>
      <c r="H43" s="41"/>
      <c r="I43" s="41"/>
      <c r="K43" s="15">
        <v>500</v>
      </c>
      <c r="L43">
        <v>700</v>
      </c>
      <c r="M43">
        <v>700</v>
      </c>
      <c r="N43">
        <v>700</v>
      </c>
      <c r="O43">
        <v>700</v>
      </c>
      <c r="P43">
        <v>750</v>
      </c>
      <c r="Q43" s="3">
        <v>750</v>
      </c>
      <c r="R43" s="3">
        <v>750</v>
      </c>
      <c r="S43">
        <v>750</v>
      </c>
      <c r="T43">
        <v>750</v>
      </c>
      <c r="U43">
        <v>750</v>
      </c>
      <c r="V43">
        <v>750</v>
      </c>
      <c r="W43">
        <v>750</v>
      </c>
      <c r="X43" s="28"/>
      <c r="Y43" s="28">
        <v>800</v>
      </c>
      <c r="Z43">
        <v>800</v>
      </c>
      <c r="AA43">
        <v>800</v>
      </c>
      <c r="AB43">
        <v>800</v>
      </c>
      <c r="AC43">
        <v>800</v>
      </c>
      <c r="AD43">
        <v>800</v>
      </c>
      <c r="AE43">
        <v>800</v>
      </c>
      <c r="AF43">
        <v>800</v>
      </c>
      <c r="AG43">
        <v>800</v>
      </c>
      <c r="AH43">
        <v>800</v>
      </c>
      <c r="AI43">
        <v>800</v>
      </c>
      <c r="AJ43">
        <v>800</v>
      </c>
      <c r="AK43">
        <v>800</v>
      </c>
      <c r="AL43" s="28"/>
      <c r="AM43" s="28">
        <v>850</v>
      </c>
      <c r="AN43">
        <v>850</v>
      </c>
      <c r="AO43">
        <v>850</v>
      </c>
      <c r="AP43">
        <v>850</v>
      </c>
      <c r="AR43">
        <v>850</v>
      </c>
      <c r="AS43">
        <v>850</v>
      </c>
      <c r="AT43">
        <v>850</v>
      </c>
      <c r="AU43">
        <v>850</v>
      </c>
      <c r="AV43">
        <v>850</v>
      </c>
      <c r="AW43">
        <v>850</v>
      </c>
      <c r="AX43">
        <v>850</v>
      </c>
      <c r="AY43">
        <v>850</v>
      </c>
      <c r="AZ43" s="28"/>
      <c r="BA43" s="28"/>
      <c r="BB43">
        <v>1000</v>
      </c>
      <c r="BC43">
        <v>1000</v>
      </c>
      <c r="BN43" s="28"/>
      <c r="BO43" s="28"/>
      <c r="BP43" s="31"/>
      <c r="BQ43" s="19"/>
      <c r="BR43" s="5"/>
      <c r="BS43" s="5"/>
      <c r="BT43" s="5"/>
      <c r="BU43" s="5"/>
      <c r="BV43" s="5"/>
      <c r="BW43" s="5"/>
      <c r="BX43" s="5"/>
      <c r="CB43" s="28"/>
      <c r="CC43" s="28"/>
      <c r="CI43" s="5"/>
      <c r="CJ43" s="5"/>
      <c r="CK43" s="5"/>
      <c r="CL43" s="5"/>
      <c r="CM43" s="5"/>
      <c r="CN43" s="5"/>
      <c r="CO43" s="5"/>
      <c r="CP43" s="5">
        <v>0</v>
      </c>
      <c r="CQ43" s="28"/>
      <c r="CR43" s="28"/>
      <c r="CS43" s="28"/>
      <c r="CT43" s="406"/>
      <c r="CU43" s="184"/>
      <c r="CV43" s="184"/>
      <c r="CW43" s="184"/>
      <c r="CX43" s="184"/>
      <c r="CY43" s="184"/>
      <c r="CZ43" s="184"/>
      <c r="DA43" s="184"/>
      <c r="DB43" s="184"/>
      <c r="DC43" s="184"/>
      <c r="DD43" s="184"/>
      <c r="DE43" s="184"/>
      <c r="DF43" s="184"/>
      <c r="DG43" s="184"/>
      <c r="DH43" s="184"/>
      <c r="DI43" s="184"/>
      <c r="DJ43" s="184"/>
      <c r="DK43" s="184"/>
      <c r="DL43" s="184"/>
      <c r="DM43" s="184"/>
      <c r="DN43" s="184"/>
      <c r="DO43" s="184"/>
      <c r="DP43" s="184"/>
      <c r="DQ43" s="184"/>
      <c r="DR43" s="184"/>
      <c r="DS43" s="184"/>
      <c r="DT43" s="47">
        <f t="shared" si="2"/>
        <v>0</v>
      </c>
      <c r="DU43" s="7"/>
      <c r="DV43" s="7"/>
      <c r="DW43" s="7"/>
      <c r="DX43" s="275" t="s">
        <v>2398</v>
      </c>
    </row>
    <row r="44" spans="1:128" x14ac:dyDescent="0.25">
      <c r="A44" s="4">
        <v>57</v>
      </c>
      <c r="B44" s="5" t="s">
        <v>208</v>
      </c>
      <c r="C44" s="19" t="s">
        <v>170</v>
      </c>
      <c r="D44" s="19" t="s">
        <v>171</v>
      </c>
      <c r="E44" t="s">
        <v>1</v>
      </c>
      <c r="F44" t="s">
        <v>106</v>
      </c>
      <c r="G44" s="43"/>
      <c r="H44" s="43"/>
      <c r="I44" s="43"/>
      <c r="K44" s="15">
        <v>600</v>
      </c>
      <c r="L44">
        <v>600</v>
      </c>
      <c r="M44">
        <v>600</v>
      </c>
      <c r="N44" s="104"/>
      <c r="O44" s="104"/>
      <c r="P44">
        <v>600</v>
      </c>
      <c r="Q44">
        <v>600</v>
      </c>
      <c r="R44">
        <v>600</v>
      </c>
      <c r="S44">
        <v>600</v>
      </c>
      <c r="T44" s="108">
        <v>600</v>
      </c>
      <c r="U44" s="108">
        <v>600</v>
      </c>
      <c r="V44" s="108">
        <v>600</v>
      </c>
      <c r="W44" s="108">
        <v>600</v>
      </c>
      <c r="X44" s="110"/>
      <c r="Y44" s="109"/>
      <c r="Z44" s="232">
        <v>600</v>
      </c>
      <c r="AA44" s="3"/>
      <c r="AB44" s="3"/>
      <c r="AC44" s="3"/>
      <c r="AL44" s="28"/>
      <c r="AM44" s="28"/>
      <c r="AZ44" s="28"/>
      <c r="BA44" s="28"/>
      <c r="BN44" s="28"/>
      <c r="BO44" s="28"/>
      <c r="BP44" s="31"/>
      <c r="BQ44" s="19"/>
      <c r="BR44" s="5"/>
      <c r="BS44" s="5"/>
      <c r="BT44" s="5"/>
      <c r="BU44" s="5"/>
      <c r="BV44" s="5"/>
      <c r="BW44" s="5"/>
      <c r="BX44" s="5"/>
      <c r="CB44" s="28"/>
      <c r="CC44" s="28"/>
      <c r="CI44" s="5"/>
      <c r="CJ44" s="5"/>
      <c r="CK44" s="5"/>
      <c r="CL44" s="5"/>
      <c r="CM44" s="5"/>
      <c r="CN44" s="5"/>
      <c r="CO44" s="5"/>
      <c r="CP44" s="5">
        <v>0</v>
      </c>
      <c r="CQ44" s="28"/>
      <c r="CR44" s="28"/>
      <c r="CS44" s="28"/>
      <c r="CT44" s="406"/>
      <c r="CU44" s="184"/>
      <c r="CV44" s="184"/>
      <c r="CW44" s="184"/>
      <c r="CX44" s="184"/>
      <c r="CY44" s="184"/>
      <c r="CZ44" s="184"/>
      <c r="DA44" s="184"/>
      <c r="DB44" s="184"/>
      <c r="DC44" s="184"/>
      <c r="DD44" s="184"/>
      <c r="DE44" s="184"/>
      <c r="DF44" s="184"/>
      <c r="DG44" s="184"/>
      <c r="DH44" s="184"/>
      <c r="DI44" s="184"/>
      <c r="DJ44" s="184"/>
      <c r="DK44" s="184"/>
      <c r="DL44" s="184"/>
      <c r="DM44" s="184"/>
      <c r="DN44" s="184"/>
      <c r="DO44" s="184"/>
      <c r="DP44" s="184"/>
      <c r="DQ44" s="184"/>
      <c r="DR44" s="184"/>
      <c r="DS44" s="184"/>
      <c r="DT44" s="47">
        <f t="shared" si="2"/>
        <v>0</v>
      </c>
      <c r="DU44" s="7"/>
      <c r="DV44" s="7"/>
      <c r="DW44" s="7"/>
      <c r="DX44" s="275" t="s">
        <v>2398</v>
      </c>
    </row>
    <row r="45" spans="1:128" x14ac:dyDescent="0.25">
      <c r="A45" s="1">
        <v>59</v>
      </c>
      <c r="B45" t="s">
        <v>209</v>
      </c>
      <c r="C45" s="19" t="s">
        <v>172</v>
      </c>
      <c r="D45" s="19" t="s">
        <v>173</v>
      </c>
      <c r="E45" t="s">
        <v>1</v>
      </c>
      <c r="F45" t="s">
        <v>106</v>
      </c>
      <c r="G45" s="44" t="s">
        <v>698</v>
      </c>
      <c r="H45" s="44"/>
      <c r="I45" s="44"/>
      <c r="K45" s="15">
        <v>750</v>
      </c>
      <c r="L45">
        <v>700</v>
      </c>
      <c r="M45">
        <v>700</v>
      </c>
      <c r="N45">
        <v>700</v>
      </c>
      <c r="O45">
        <v>700</v>
      </c>
      <c r="P45">
        <v>750</v>
      </c>
      <c r="Q45">
        <v>750</v>
      </c>
      <c r="R45">
        <v>750</v>
      </c>
      <c r="S45">
        <v>750</v>
      </c>
      <c r="T45">
        <v>750</v>
      </c>
      <c r="U45">
        <v>750</v>
      </c>
      <c r="V45">
        <v>750</v>
      </c>
      <c r="W45">
        <v>750</v>
      </c>
      <c r="X45" s="28"/>
      <c r="Y45" s="28">
        <v>800</v>
      </c>
      <c r="Z45">
        <v>750</v>
      </c>
      <c r="AA45">
        <v>750</v>
      </c>
      <c r="AB45">
        <v>800</v>
      </c>
      <c r="AC45">
        <v>800</v>
      </c>
      <c r="AD45">
        <v>800</v>
      </c>
      <c r="AE45">
        <v>800</v>
      </c>
      <c r="AF45">
        <v>800</v>
      </c>
      <c r="AG45">
        <v>800</v>
      </c>
      <c r="AH45">
        <v>800</v>
      </c>
      <c r="AI45">
        <v>800</v>
      </c>
      <c r="AJ45">
        <v>800</v>
      </c>
      <c r="AK45">
        <v>800</v>
      </c>
      <c r="AL45" s="28"/>
      <c r="AM45" s="28">
        <v>850</v>
      </c>
      <c r="AN45">
        <v>850</v>
      </c>
      <c r="AO45">
        <v>850</v>
      </c>
      <c r="AP45">
        <v>850</v>
      </c>
      <c r="AQ45">
        <v>850</v>
      </c>
      <c r="AR45">
        <v>850</v>
      </c>
      <c r="AS45">
        <v>850</v>
      </c>
      <c r="AT45">
        <v>850</v>
      </c>
      <c r="AU45">
        <v>850</v>
      </c>
      <c r="AV45">
        <v>850</v>
      </c>
      <c r="AW45">
        <v>850</v>
      </c>
      <c r="AX45">
        <v>850</v>
      </c>
      <c r="AY45">
        <v>850</v>
      </c>
      <c r="AZ45" s="28"/>
      <c r="BA45" s="28"/>
      <c r="BN45" s="28"/>
      <c r="BO45" s="28"/>
      <c r="BP45" s="31"/>
      <c r="BQ45" s="31"/>
      <c r="CB45" s="28"/>
      <c r="CC45" s="28"/>
      <c r="CP45" s="5">
        <v>0</v>
      </c>
      <c r="CQ45" s="28"/>
      <c r="CR45" s="28"/>
      <c r="CS45" s="28"/>
      <c r="CT45" s="406">
        <v>0</v>
      </c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47">
        <f t="shared" si="2"/>
        <v>0</v>
      </c>
      <c r="DU45" s="7"/>
      <c r="DV45" s="7"/>
      <c r="DW45" s="7"/>
      <c r="DX45" s="275" t="s">
        <v>2398</v>
      </c>
    </row>
    <row r="46" spans="1:128" x14ac:dyDescent="0.25">
      <c r="A46" s="1">
        <v>62</v>
      </c>
      <c r="B46" t="s">
        <v>211</v>
      </c>
      <c r="C46" s="19" t="s">
        <v>175</v>
      </c>
      <c r="D46" s="31" t="s">
        <v>176</v>
      </c>
      <c r="E46" t="s">
        <v>1</v>
      </c>
      <c r="F46" t="s">
        <v>106</v>
      </c>
      <c r="G46" s="41" t="s">
        <v>761</v>
      </c>
      <c r="H46" s="41"/>
      <c r="I46" s="41"/>
      <c r="K46" s="15">
        <v>750</v>
      </c>
      <c r="L46">
        <v>600</v>
      </c>
      <c r="M46">
        <v>600</v>
      </c>
      <c r="N46">
        <v>600</v>
      </c>
      <c r="O46">
        <v>600</v>
      </c>
      <c r="P46">
        <v>600</v>
      </c>
      <c r="Q46">
        <v>600</v>
      </c>
      <c r="R46">
        <v>600</v>
      </c>
      <c r="S46">
        <v>650</v>
      </c>
      <c r="T46">
        <v>650</v>
      </c>
      <c r="U46">
        <v>650</v>
      </c>
      <c r="V46">
        <v>650</v>
      </c>
      <c r="W46">
        <v>650</v>
      </c>
      <c r="X46" s="28"/>
      <c r="Y46" s="28">
        <v>700</v>
      </c>
      <c r="Z46">
        <v>700</v>
      </c>
      <c r="AA46">
        <v>700</v>
      </c>
      <c r="AB46" s="58">
        <v>700</v>
      </c>
      <c r="AC46" s="58">
        <v>700</v>
      </c>
      <c r="AD46">
        <v>700</v>
      </c>
      <c r="AE46">
        <v>700</v>
      </c>
      <c r="AF46">
        <v>700</v>
      </c>
      <c r="AG46">
        <v>700</v>
      </c>
      <c r="AH46">
        <v>700</v>
      </c>
      <c r="AI46">
        <v>700</v>
      </c>
      <c r="AJ46">
        <v>700</v>
      </c>
      <c r="AK46">
        <v>700</v>
      </c>
      <c r="AL46" s="28"/>
      <c r="AM46" s="28">
        <v>850</v>
      </c>
      <c r="AN46">
        <v>750</v>
      </c>
      <c r="AO46">
        <v>750</v>
      </c>
      <c r="AP46">
        <v>750</v>
      </c>
      <c r="AQ46">
        <v>750</v>
      </c>
      <c r="AR46">
        <v>750</v>
      </c>
      <c r="AS46">
        <v>750</v>
      </c>
      <c r="AT46">
        <v>750</v>
      </c>
      <c r="AU46">
        <v>750</v>
      </c>
      <c r="AV46">
        <v>750</v>
      </c>
      <c r="AW46">
        <v>750</v>
      </c>
      <c r="AX46">
        <v>750</v>
      </c>
      <c r="AY46">
        <v>750</v>
      </c>
      <c r="AZ46" s="28"/>
      <c r="BA46" s="28"/>
      <c r="BB46">
        <v>750</v>
      </c>
      <c r="BC46">
        <v>750</v>
      </c>
      <c r="BD46">
        <v>800</v>
      </c>
      <c r="BE46">
        <v>800</v>
      </c>
      <c r="BF46">
        <v>750</v>
      </c>
      <c r="BG46" s="5"/>
      <c r="BH46" s="5"/>
      <c r="BI46" s="5"/>
      <c r="BJ46" s="5"/>
      <c r="BK46" s="5"/>
      <c r="BL46" s="5"/>
      <c r="BM46" s="5"/>
      <c r="BN46" s="19"/>
      <c r="BO46" s="19"/>
      <c r="BP46" s="19"/>
      <c r="BQ46" s="19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19"/>
      <c r="CC46" s="19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>
        <v>0</v>
      </c>
      <c r="CQ46" s="28"/>
      <c r="CR46" s="28"/>
      <c r="CS46" s="28"/>
      <c r="CT46" s="406"/>
      <c r="CU46" s="184"/>
      <c r="CV46" s="184"/>
      <c r="CW46" s="184"/>
      <c r="CX46" s="184"/>
      <c r="CY46" s="184"/>
      <c r="CZ46" s="184"/>
      <c r="DA46" s="184"/>
      <c r="DB46" s="184"/>
      <c r="DC46" s="184"/>
      <c r="DD46" s="184"/>
      <c r="DE46" s="184"/>
      <c r="DF46" s="184"/>
      <c r="DG46" s="184"/>
      <c r="DH46" s="184"/>
      <c r="DI46" s="184"/>
      <c r="DJ46" s="184"/>
      <c r="DK46" s="184"/>
      <c r="DL46" s="184"/>
      <c r="DM46" s="184"/>
      <c r="DN46" s="184"/>
      <c r="DO46" s="184"/>
      <c r="DP46" s="184"/>
      <c r="DQ46" s="184"/>
      <c r="DR46" s="184"/>
      <c r="DS46" s="184"/>
      <c r="DT46" s="47">
        <f t="shared" si="2"/>
        <v>0</v>
      </c>
      <c r="DU46" s="7"/>
      <c r="DV46" s="7"/>
      <c r="DW46" s="7"/>
      <c r="DX46" s="275" t="s">
        <v>2398</v>
      </c>
    </row>
    <row r="47" spans="1:128" x14ac:dyDescent="0.25">
      <c r="A47" s="1">
        <f>+A66+1</f>
        <v>67</v>
      </c>
      <c r="B47" t="str">
        <f>+IF(C48=0,"",CONCATENATE("T-",E47,"/",TEXT(A47,"0000")))</f>
        <v>T-Prep-I/0067</v>
      </c>
      <c r="C47" s="19" t="s">
        <v>181</v>
      </c>
      <c r="D47" s="19" t="s">
        <v>182</v>
      </c>
      <c r="E47" t="s">
        <v>125</v>
      </c>
      <c r="F47" t="s">
        <v>5</v>
      </c>
      <c r="G47" s="41" t="s">
        <v>735</v>
      </c>
      <c r="H47" s="41"/>
      <c r="I47" s="41"/>
      <c r="J47" s="15">
        <v>1500</v>
      </c>
      <c r="K47" s="15">
        <v>750</v>
      </c>
      <c r="L47">
        <v>750</v>
      </c>
      <c r="M47">
        <v>750</v>
      </c>
      <c r="N47">
        <v>750</v>
      </c>
      <c r="O47">
        <v>750</v>
      </c>
      <c r="P47">
        <v>750</v>
      </c>
      <c r="Q47">
        <v>750</v>
      </c>
      <c r="R47">
        <v>750</v>
      </c>
      <c r="S47">
        <v>750</v>
      </c>
      <c r="T47">
        <v>750</v>
      </c>
      <c r="U47">
        <v>750</v>
      </c>
      <c r="V47">
        <v>750</v>
      </c>
      <c r="W47">
        <v>750</v>
      </c>
      <c r="X47" s="28"/>
      <c r="Y47" s="28">
        <v>800</v>
      </c>
      <c r="Z47">
        <v>800</v>
      </c>
      <c r="AA47">
        <v>800</v>
      </c>
      <c r="AB47" s="67">
        <v>800</v>
      </c>
      <c r="AC47" s="58">
        <v>800</v>
      </c>
      <c r="AD47">
        <v>800</v>
      </c>
      <c r="AE47">
        <v>800</v>
      </c>
      <c r="AF47">
        <v>800</v>
      </c>
      <c r="AG47">
        <v>800</v>
      </c>
      <c r="AH47">
        <v>800</v>
      </c>
      <c r="AI47">
        <v>800</v>
      </c>
      <c r="AJ47">
        <v>800</v>
      </c>
      <c r="AK47">
        <v>800</v>
      </c>
      <c r="AL47" s="28"/>
      <c r="AM47" s="28">
        <v>850</v>
      </c>
      <c r="AN47">
        <v>850</v>
      </c>
      <c r="AO47">
        <v>850</v>
      </c>
      <c r="AP47">
        <v>850</v>
      </c>
      <c r="AQ47">
        <v>850</v>
      </c>
      <c r="AS47">
        <v>850</v>
      </c>
      <c r="AT47">
        <v>850</v>
      </c>
      <c r="AU47">
        <v>850</v>
      </c>
      <c r="AV47">
        <v>850</v>
      </c>
      <c r="AW47">
        <v>850</v>
      </c>
      <c r="AX47">
        <v>850</v>
      </c>
      <c r="AZ47" s="28"/>
      <c r="BA47" s="28">
        <v>1000</v>
      </c>
      <c r="BB47">
        <v>1000</v>
      </c>
      <c r="BC47">
        <v>1000</v>
      </c>
      <c r="BD47">
        <v>1000</v>
      </c>
      <c r="BE47">
        <v>1000</v>
      </c>
      <c r="BF47">
        <v>1000</v>
      </c>
      <c r="BG47">
        <v>1000</v>
      </c>
      <c r="BH47">
        <v>1000</v>
      </c>
      <c r="BI47">
        <v>1000</v>
      </c>
      <c r="BJ47">
        <v>1000</v>
      </c>
      <c r="BK47">
        <v>1000</v>
      </c>
      <c r="BL47">
        <v>1000</v>
      </c>
      <c r="BM47">
        <v>1000</v>
      </c>
      <c r="BN47" s="28"/>
      <c r="BO47" s="28"/>
      <c r="BP47" s="31"/>
      <c r="BQ47" s="31"/>
      <c r="CB47" s="28"/>
      <c r="CC47" s="28"/>
      <c r="CI47" s="5"/>
      <c r="CJ47" s="5"/>
      <c r="CK47" s="5"/>
      <c r="CL47" s="5"/>
      <c r="CM47" s="5"/>
      <c r="CN47" s="5"/>
      <c r="CO47" s="5"/>
      <c r="CP47" s="5">
        <v>0</v>
      </c>
      <c r="CQ47" s="28"/>
      <c r="CR47" s="28"/>
      <c r="CS47" s="28"/>
      <c r="CT47" s="406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47">
        <f t="shared" si="2"/>
        <v>0</v>
      </c>
      <c r="DU47" s="7"/>
      <c r="DV47" s="7"/>
      <c r="DW47" s="7"/>
      <c r="DX47" s="275" t="s">
        <v>2398</v>
      </c>
    </row>
    <row r="48" spans="1:128" x14ac:dyDescent="0.25">
      <c r="A48" s="1">
        <f>+A47+1</f>
        <v>68</v>
      </c>
      <c r="B48" t="str">
        <f>+IF(C49=0,"",CONCATENATE("T-",E48,"/",TEXT(A48,"0000")))</f>
        <v>T-Prep-I/0068</v>
      </c>
      <c r="C48" s="19" t="s">
        <v>214</v>
      </c>
      <c r="D48" s="31" t="s">
        <v>215</v>
      </c>
      <c r="E48" t="s">
        <v>125</v>
      </c>
      <c r="F48" t="s">
        <v>5</v>
      </c>
      <c r="G48" s="41" t="s">
        <v>736</v>
      </c>
      <c r="H48" s="41"/>
      <c r="I48" s="41"/>
      <c r="J48" s="15">
        <v>1000</v>
      </c>
      <c r="K48" s="15">
        <v>750</v>
      </c>
      <c r="L48">
        <v>750</v>
      </c>
      <c r="M48">
        <v>750</v>
      </c>
      <c r="N48">
        <v>750</v>
      </c>
      <c r="O48" s="104"/>
      <c r="P48">
        <v>750</v>
      </c>
      <c r="Q48">
        <v>750</v>
      </c>
      <c r="R48">
        <v>750</v>
      </c>
      <c r="S48">
        <v>750</v>
      </c>
      <c r="T48">
        <v>750</v>
      </c>
      <c r="U48">
        <v>750</v>
      </c>
      <c r="V48">
        <v>750</v>
      </c>
      <c r="W48">
        <v>750</v>
      </c>
      <c r="X48" s="28"/>
      <c r="Y48" s="28">
        <v>800</v>
      </c>
      <c r="Z48">
        <v>800</v>
      </c>
      <c r="AA48">
        <v>800</v>
      </c>
      <c r="AB48" s="67">
        <v>800</v>
      </c>
      <c r="AC48" s="67">
        <v>800</v>
      </c>
      <c r="AD48">
        <v>800</v>
      </c>
      <c r="AE48">
        <v>800</v>
      </c>
      <c r="AF48">
        <v>800</v>
      </c>
      <c r="AG48">
        <v>800</v>
      </c>
      <c r="AH48">
        <v>800</v>
      </c>
      <c r="AI48">
        <v>800</v>
      </c>
      <c r="AJ48">
        <v>800</v>
      </c>
      <c r="AK48">
        <v>800</v>
      </c>
      <c r="AL48" s="28"/>
      <c r="AM48" s="28">
        <v>850</v>
      </c>
      <c r="AN48">
        <v>850</v>
      </c>
      <c r="AO48">
        <v>850</v>
      </c>
      <c r="AP48">
        <v>850</v>
      </c>
      <c r="AQ48">
        <v>850</v>
      </c>
      <c r="AR48">
        <v>850</v>
      </c>
      <c r="AS48">
        <v>850</v>
      </c>
      <c r="AT48">
        <v>850</v>
      </c>
      <c r="AU48">
        <v>850</v>
      </c>
      <c r="AV48">
        <v>850</v>
      </c>
      <c r="AW48">
        <v>850</v>
      </c>
      <c r="AX48">
        <v>850</v>
      </c>
      <c r="AY48">
        <v>850</v>
      </c>
      <c r="AZ48" s="28"/>
      <c r="BA48" s="28">
        <v>1000</v>
      </c>
      <c r="BB48">
        <v>1000</v>
      </c>
      <c r="BC48">
        <v>1000</v>
      </c>
      <c r="BD48">
        <v>1000</v>
      </c>
      <c r="BE48">
        <v>1000</v>
      </c>
      <c r="BF48">
        <v>1000</v>
      </c>
      <c r="BG48">
        <v>1000</v>
      </c>
      <c r="BH48">
        <v>1000</v>
      </c>
      <c r="BI48">
        <v>1000</v>
      </c>
      <c r="BJ48">
        <v>1000</v>
      </c>
      <c r="BK48">
        <v>1000</v>
      </c>
      <c r="BL48">
        <v>1000</v>
      </c>
      <c r="BM48">
        <v>1000</v>
      </c>
      <c r="BN48" s="28"/>
      <c r="BO48" s="28"/>
      <c r="BP48" s="31">
        <v>800</v>
      </c>
      <c r="BQ48" s="31">
        <v>1000</v>
      </c>
      <c r="BR48" s="183">
        <v>1000</v>
      </c>
      <c r="BS48" s="183">
        <v>1000</v>
      </c>
      <c r="BT48" s="183">
        <v>1000</v>
      </c>
      <c r="BU48" s="183">
        <v>1000</v>
      </c>
      <c r="BV48" s="183">
        <v>1000</v>
      </c>
      <c r="CB48" s="28"/>
      <c r="CC48" s="28"/>
      <c r="CI48" s="5"/>
      <c r="CJ48" s="5"/>
      <c r="CK48" s="5"/>
      <c r="CL48" s="5"/>
      <c r="CM48" s="5"/>
      <c r="CN48" s="5"/>
      <c r="CO48" s="5"/>
      <c r="CP48" s="5">
        <v>0</v>
      </c>
      <c r="CQ48" s="28"/>
      <c r="CR48" s="28"/>
      <c r="CS48" s="28"/>
      <c r="CT48" s="406"/>
      <c r="CU48" s="184"/>
      <c r="CV48" s="184"/>
      <c r="CW48" s="184"/>
      <c r="CX48" s="184"/>
      <c r="CY48" s="184"/>
      <c r="CZ48" s="7"/>
      <c r="DA48" s="7"/>
      <c r="DB48" s="7"/>
      <c r="DC48" s="7"/>
      <c r="DD48" s="7"/>
      <c r="DE48" s="7"/>
      <c r="DF48" s="7">
        <f>14400+3000+1300</f>
        <v>18700</v>
      </c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47">
        <f t="shared" si="2"/>
        <v>0</v>
      </c>
      <c r="DU48" s="7"/>
      <c r="DV48" s="7"/>
      <c r="DW48" s="7"/>
      <c r="DX48" s="275" t="s">
        <v>2398</v>
      </c>
    </row>
    <row r="49" spans="1:128" x14ac:dyDescent="0.25">
      <c r="A49" s="1">
        <f>+A11+1</f>
        <v>73</v>
      </c>
      <c r="B49" t="str">
        <f>+IF(C50=0,"",CONCATENATE("T-",E49,"/",TEXT(A49,"0000")))</f>
        <v>T-Prep-I/0073</v>
      </c>
      <c r="C49" s="19" t="s">
        <v>216</v>
      </c>
      <c r="D49" s="19" t="s">
        <v>217</v>
      </c>
      <c r="E49" t="s">
        <v>125</v>
      </c>
      <c r="F49" t="s">
        <v>5</v>
      </c>
      <c r="G49" s="41" t="s">
        <v>741</v>
      </c>
      <c r="H49" s="41"/>
      <c r="I49" s="41"/>
      <c r="K49" s="15">
        <v>700</v>
      </c>
      <c r="L49">
        <v>700</v>
      </c>
      <c r="M49">
        <v>700</v>
      </c>
      <c r="N49">
        <v>700</v>
      </c>
      <c r="O49">
        <v>700</v>
      </c>
      <c r="P49">
        <v>700</v>
      </c>
      <c r="Q49">
        <v>700</v>
      </c>
      <c r="R49">
        <v>700</v>
      </c>
      <c r="S49">
        <v>700</v>
      </c>
      <c r="T49">
        <v>700</v>
      </c>
      <c r="U49">
        <v>700</v>
      </c>
      <c r="V49">
        <v>700</v>
      </c>
      <c r="W49">
        <v>700</v>
      </c>
      <c r="X49" s="28"/>
      <c r="Y49" s="28">
        <v>800</v>
      </c>
      <c r="Z49">
        <v>750</v>
      </c>
      <c r="AA49">
        <v>750</v>
      </c>
      <c r="AB49" s="60">
        <v>750</v>
      </c>
      <c r="AC49" s="60">
        <v>750</v>
      </c>
      <c r="AD49" s="60">
        <v>750</v>
      </c>
      <c r="AE49" s="60">
        <v>750</v>
      </c>
      <c r="AF49" s="60">
        <v>750</v>
      </c>
      <c r="AG49" s="60">
        <v>750</v>
      </c>
      <c r="AH49" s="60">
        <v>750</v>
      </c>
      <c r="AI49" s="60">
        <v>750</v>
      </c>
      <c r="AJ49" s="60">
        <v>750</v>
      </c>
      <c r="AK49" s="60">
        <v>750</v>
      </c>
      <c r="AL49" s="28"/>
      <c r="AM49" s="28">
        <v>850</v>
      </c>
      <c r="AN49">
        <v>800</v>
      </c>
      <c r="AO49">
        <v>800</v>
      </c>
      <c r="AP49">
        <v>800</v>
      </c>
      <c r="AQ49">
        <v>800</v>
      </c>
      <c r="AR49">
        <v>800</v>
      </c>
      <c r="AS49">
        <v>800</v>
      </c>
      <c r="AT49">
        <v>800</v>
      </c>
      <c r="AU49">
        <v>800</v>
      </c>
      <c r="AV49">
        <v>800</v>
      </c>
      <c r="AW49">
        <v>800</v>
      </c>
      <c r="AX49">
        <v>800</v>
      </c>
      <c r="AY49">
        <v>800</v>
      </c>
      <c r="AZ49" s="28"/>
      <c r="BA49" s="28"/>
      <c r="BB49">
        <v>900</v>
      </c>
      <c r="BC49">
        <v>900</v>
      </c>
      <c r="BD49">
        <v>900</v>
      </c>
      <c r="BE49">
        <v>900</v>
      </c>
      <c r="BF49">
        <v>900</v>
      </c>
      <c r="BG49">
        <v>900</v>
      </c>
      <c r="BH49">
        <v>900</v>
      </c>
      <c r="BI49">
        <v>900</v>
      </c>
      <c r="BJ49">
        <v>900</v>
      </c>
      <c r="BK49">
        <v>900</v>
      </c>
      <c r="BL49">
        <v>900</v>
      </c>
      <c r="BM49">
        <v>900</v>
      </c>
      <c r="BN49" s="28"/>
      <c r="BO49" s="28"/>
      <c r="BP49" s="31">
        <v>900</v>
      </c>
      <c r="BQ49" s="31">
        <v>900</v>
      </c>
      <c r="BR49" s="183">
        <v>900</v>
      </c>
      <c r="BS49" s="183">
        <v>900</v>
      </c>
      <c r="BT49" s="183">
        <v>900</v>
      </c>
      <c r="BU49" s="183">
        <v>900</v>
      </c>
      <c r="BV49" s="183">
        <v>900</v>
      </c>
      <c r="BW49" s="183">
        <v>900</v>
      </c>
      <c r="BX49" s="183">
        <v>900</v>
      </c>
      <c r="BY49" s="183">
        <v>900</v>
      </c>
      <c r="BZ49" s="183">
        <v>900</v>
      </c>
      <c r="CA49" s="183">
        <v>900</v>
      </c>
      <c r="CB49" s="28"/>
      <c r="CC49" s="28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>
        <v>0</v>
      </c>
      <c r="CQ49" s="28"/>
      <c r="CR49" s="28"/>
      <c r="CS49" s="28"/>
      <c r="CT49" s="406"/>
      <c r="CU49" s="184"/>
      <c r="CV49" s="184"/>
      <c r="CW49" s="184"/>
      <c r="CX49" s="184"/>
      <c r="CY49" s="184"/>
      <c r="CZ49" s="184"/>
      <c r="DA49" s="184"/>
      <c r="DB49" s="184"/>
      <c r="DC49" s="184"/>
      <c r="DD49" s="184"/>
      <c r="DE49" s="184"/>
      <c r="DF49" s="184"/>
      <c r="DG49" s="184"/>
      <c r="DH49" s="184"/>
      <c r="DI49" s="184"/>
      <c r="DJ49" s="184"/>
      <c r="DK49" s="184"/>
      <c r="DL49" s="184"/>
      <c r="DM49" s="184"/>
      <c r="DN49" s="184"/>
      <c r="DO49" s="184"/>
      <c r="DP49" s="184"/>
      <c r="DQ49" s="184"/>
      <c r="DR49" s="184"/>
      <c r="DS49" s="184"/>
      <c r="DT49" s="47">
        <f t="shared" si="2"/>
        <v>0</v>
      </c>
      <c r="DU49" s="7"/>
      <c r="DV49" s="7"/>
      <c r="DW49" s="7"/>
      <c r="DX49" s="275" t="s">
        <v>2398</v>
      </c>
    </row>
    <row r="50" spans="1:128" x14ac:dyDescent="0.25">
      <c r="A50" s="4">
        <f>+A49+1</f>
        <v>74</v>
      </c>
      <c r="B50" s="5" t="str">
        <f>+IF(C51=0,"",CONCATENATE("T-",E50,"/",TEXT(A50,"0000")))</f>
        <v>T-Prep-I/0074</v>
      </c>
      <c r="C50" s="19" t="s">
        <v>226</v>
      </c>
      <c r="D50" s="19" t="s">
        <v>227</v>
      </c>
      <c r="E50" t="s">
        <v>125</v>
      </c>
      <c r="F50" t="s">
        <v>5</v>
      </c>
      <c r="G50" s="41" t="s">
        <v>742</v>
      </c>
      <c r="H50" s="41"/>
      <c r="I50" s="41"/>
      <c r="J50" s="15">
        <v>2000</v>
      </c>
      <c r="K50" s="15">
        <v>750</v>
      </c>
      <c r="L50">
        <v>500</v>
      </c>
      <c r="M50">
        <v>500</v>
      </c>
      <c r="N50" s="104"/>
      <c r="O50" s="104"/>
      <c r="P50">
        <v>500</v>
      </c>
      <c r="Q50">
        <v>500</v>
      </c>
      <c r="R50">
        <v>500</v>
      </c>
      <c r="S50">
        <v>500</v>
      </c>
      <c r="T50">
        <v>500</v>
      </c>
      <c r="U50">
        <v>500</v>
      </c>
      <c r="V50">
        <v>500</v>
      </c>
      <c r="W50">
        <v>500</v>
      </c>
      <c r="X50" s="28"/>
      <c r="Y50" s="28">
        <v>800</v>
      </c>
      <c r="Z50">
        <v>550</v>
      </c>
      <c r="AA50">
        <v>550</v>
      </c>
      <c r="AB50" s="119">
        <v>550</v>
      </c>
      <c r="AC50">
        <v>550</v>
      </c>
      <c r="AD50" s="60">
        <v>550</v>
      </c>
      <c r="AE50" s="60">
        <v>550</v>
      </c>
      <c r="AF50" s="60">
        <v>550</v>
      </c>
      <c r="AG50" s="60">
        <v>550</v>
      </c>
      <c r="AH50" s="60">
        <v>550</v>
      </c>
      <c r="AI50" s="60">
        <v>550</v>
      </c>
      <c r="AJ50" s="60">
        <v>550</v>
      </c>
      <c r="AK50" s="60">
        <v>550</v>
      </c>
      <c r="AL50" s="28"/>
      <c r="AM50" s="28">
        <v>850</v>
      </c>
      <c r="AN50" s="60">
        <v>600</v>
      </c>
      <c r="AO50" s="60">
        <v>600</v>
      </c>
      <c r="AR50">
        <v>600</v>
      </c>
      <c r="AS50">
        <v>600</v>
      </c>
      <c r="AT50">
        <v>600</v>
      </c>
      <c r="AU50">
        <v>600</v>
      </c>
      <c r="AV50">
        <v>600</v>
      </c>
      <c r="AW50">
        <v>600</v>
      </c>
      <c r="AX50">
        <v>600</v>
      </c>
      <c r="AY50">
        <v>600</v>
      </c>
      <c r="AZ50" s="28"/>
      <c r="BA50" s="28"/>
      <c r="BB50">
        <v>700</v>
      </c>
      <c r="BC50">
        <v>700</v>
      </c>
      <c r="BD50">
        <v>700</v>
      </c>
      <c r="BE50">
        <v>700</v>
      </c>
      <c r="BF50">
        <v>700</v>
      </c>
      <c r="BG50">
        <v>700</v>
      </c>
      <c r="BH50">
        <v>700</v>
      </c>
      <c r="BI50">
        <v>700</v>
      </c>
      <c r="BJ50">
        <v>700</v>
      </c>
      <c r="BK50">
        <v>700</v>
      </c>
      <c r="BL50">
        <v>700</v>
      </c>
      <c r="BM50">
        <v>700</v>
      </c>
      <c r="BN50" s="28"/>
      <c r="BO50" s="28"/>
      <c r="BP50" s="31"/>
      <c r="BQ50" s="31"/>
      <c r="CB50" s="28"/>
      <c r="CC50" s="28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>
        <v>0</v>
      </c>
      <c r="CQ50" s="28"/>
      <c r="CR50" s="28"/>
      <c r="CS50" s="28"/>
      <c r="CT50" s="406"/>
      <c r="CU50" s="184"/>
      <c r="CV50" s="184"/>
      <c r="CW50" s="184"/>
      <c r="CX50" s="184"/>
      <c r="CY50" s="184"/>
      <c r="CZ50" s="184"/>
      <c r="DA50" s="184"/>
      <c r="DB50" s="184"/>
      <c r="DC50" s="184"/>
      <c r="DD50" s="184"/>
      <c r="DE50" s="184"/>
      <c r="DF50" s="184"/>
      <c r="DG50" s="184"/>
      <c r="DH50" s="184"/>
      <c r="DI50" s="184"/>
      <c r="DJ50" s="184"/>
      <c r="DK50" s="184"/>
      <c r="DL50" s="184"/>
      <c r="DM50" s="184"/>
      <c r="DN50" s="184"/>
      <c r="DO50" s="184"/>
      <c r="DP50" s="184"/>
      <c r="DQ50" s="184"/>
      <c r="DR50" s="184"/>
      <c r="DS50" s="184"/>
      <c r="DT50" s="47">
        <f t="shared" si="2"/>
        <v>0</v>
      </c>
      <c r="DU50" s="7"/>
      <c r="DV50" s="7"/>
      <c r="DW50" s="7"/>
      <c r="DX50" s="275" t="s">
        <v>2398</v>
      </c>
    </row>
    <row r="51" spans="1:128" x14ac:dyDescent="0.25">
      <c r="A51" s="4">
        <f>+A76+1</f>
        <v>108</v>
      </c>
      <c r="B51" s="5" t="str">
        <f>+IF(C52=0,"",CONCATENATE("T-",E51,"/",TEXT(A51,"0000")))</f>
        <v>T-Prep-I/0108</v>
      </c>
      <c r="C51" s="19" t="s">
        <v>228</v>
      </c>
      <c r="D51" s="19" t="s">
        <v>229</v>
      </c>
      <c r="E51" s="5" t="s">
        <v>125</v>
      </c>
      <c r="F51" s="5" t="s">
        <v>5</v>
      </c>
      <c r="G51" s="41" t="s">
        <v>744</v>
      </c>
      <c r="H51" s="41"/>
      <c r="I51" s="41"/>
      <c r="J51" s="15">
        <v>500</v>
      </c>
      <c r="K51" s="15">
        <v>750</v>
      </c>
      <c r="L51">
        <v>750</v>
      </c>
      <c r="M51">
        <v>750</v>
      </c>
      <c r="N51" s="104"/>
      <c r="O51" s="104"/>
      <c r="P51">
        <v>750</v>
      </c>
      <c r="Q51">
        <v>750</v>
      </c>
      <c r="R51">
        <v>750</v>
      </c>
      <c r="S51">
        <v>750</v>
      </c>
      <c r="T51">
        <v>750</v>
      </c>
      <c r="U51">
        <v>750</v>
      </c>
      <c r="V51">
        <v>750</v>
      </c>
      <c r="W51">
        <v>750</v>
      </c>
      <c r="X51" s="28"/>
      <c r="Y51" s="28">
        <v>800</v>
      </c>
      <c r="Z51">
        <v>800</v>
      </c>
      <c r="AA51">
        <v>800</v>
      </c>
      <c r="AB51" s="67">
        <v>800</v>
      </c>
      <c r="AD51">
        <v>800</v>
      </c>
      <c r="AE51">
        <v>800</v>
      </c>
      <c r="AF51">
        <v>800</v>
      </c>
      <c r="AG51">
        <v>800</v>
      </c>
      <c r="AH51" s="60">
        <v>800</v>
      </c>
      <c r="AI51" s="60">
        <v>800</v>
      </c>
      <c r="AJ51" s="60">
        <v>800</v>
      </c>
      <c r="AK51" s="60">
        <v>800</v>
      </c>
      <c r="AL51" s="28"/>
      <c r="AM51" s="28">
        <v>850</v>
      </c>
      <c r="AN51" s="60">
        <v>850</v>
      </c>
      <c r="AO51" s="60">
        <v>850</v>
      </c>
      <c r="AP51">
        <v>850</v>
      </c>
      <c r="AQ51">
        <v>850</v>
      </c>
      <c r="AR51">
        <v>850</v>
      </c>
      <c r="AS51">
        <v>850</v>
      </c>
      <c r="AT51">
        <v>850</v>
      </c>
      <c r="AU51">
        <v>850</v>
      </c>
      <c r="AV51">
        <v>850</v>
      </c>
      <c r="AW51">
        <v>850</v>
      </c>
      <c r="AX51">
        <v>850</v>
      </c>
      <c r="AY51">
        <v>850</v>
      </c>
      <c r="AZ51" s="28"/>
      <c r="BA51" s="28">
        <v>1000</v>
      </c>
      <c r="BB51">
        <v>1000</v>
      </c>
      <c r="BC51">
        <v>1000</v>
      </c>
      <c r="BD51">
        <v>1000</v>
      </c>
      <c r="BE51">
        <v>1000</v>
      </c>
      <c r="BF51">
        <v>1000</v>
      </c>
      <c r="BG51">
        <v>1000</v>
      </c>
      <c r="BH51">
        <v>1000</v>
      </c>
      <c r="BI51">
        <v>1000</v>
      </c>
      <c r="BJ51">
        <v>1000</v>
      </c>
      <c r="BK51">
        <v>1000</v>
      </c>
      <c r="BN51" s="28"/>
      <c r="BO51" s="28"/>
      <c r="BP51" s="31"/>
      <c r="BQ51" s="31"/>
      <c r="CB51" s="19"/>
      <c r="CC51" s="19"/>
      <c r="CP51" s="5">
        <v>0</v>
      </c>
      <c r="CQ51" s="28"/>
      <c r="CR51" s="28"/>
      <c r="CS51" s="28"/>
      <c r="CT51" s="406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47">
        <f t="shared" si="2"/>
        <v>0</v>
      </c>
      <c r="DU51" s="7"/>
      <c r="DV51" s="7"/>
      <c r="DW51" s="7"/>
      <c r="DX51" s="275" t="s">
        <v>2398</v>
      </c>
    </row>
    <row r="52" spans="1:128" x14ac:dyDescent="0.25">
      <c r="A52" s="4">
        <v>199</v>
      </c>
      <c r="B52" s="5" t="s">
        <v>535</v>
      </c>
      <c r="C52" s="19" t="s">
        <v>232</v>
      </c>
      <c r="D52" s="19" t="s">
        <v>233</v>
      </c>
      <c r="E52" t="s">
        <v>110</v>
      </c>
      <c r="F52" t="s">
        <v>459</v>
      </c>
      <c r="G52" s="41" t="s">
        <v>764</v>
      </c>
      <c r="H52" s="41"/>
      <c r="I52" s="41"/>
      <c r="X52" s="28">
        <v>2000</v>
      </c>
      <c r="Y52" s="28">
        <v>800</v>
      </c>
      <c r="Z52">
        <v>800</v>
      </c>
      <c r="AA52">
        <v>800</v>
      </c>
      <c r="AB52">
        <v>800</v>
      </c>
      <c r="AC52">
        <v>800</v>
      </c>
      <c r="AD52">
        <v>800</v>
      </c>
      <c r="AE52">
        <v>800</v>
      </c>
      <c r="AF52">
        <v>800</v>
      </c>
      <c r="AG52">
        <v>800</v>
      </c>
      <c r="AH52">
        <v>800</v>
      </c>
      <c r="AI52" s="60">
        <v>800</v>
      </c>
      <c r="AJ52" s="60">
        <v>800</v>
      </c>
      <c r="AK52" s="60">
        <v>800</v>
      </c>
      <c r="AL52" s="35"/>
      <c r="AM52" s="35">
        <v>850</v>
      </c>
      <c r="AN52" s="60">
        <v>850</v>
      </c>
      <c r="AO52" s="60">
        <v>850</v>
      </c>
      <c r="AP52">
        <v>850</v>
      </c>
      <c r="AQ52">
        <v>850</v>
      </c>
      <c r="AR52">
        <v>850</v>
      </c>
      <c r="AS52">
        <v>850</v>
      </c>
      <c r="AT52">
        <v>850</v>
      </c>
      <c r="AU52">
        <v>850</v>
      </c>
      <c r="AV52">
        <v>850</v>
      </c>
      <c r="AW52">
        <v>850</v>
      </c>
      <c r="AX52">
        <v>850</v>
      </c>
      <c r="AY52">
        <v>850</v>
      </c>
      <c r="AZ52" s="28"/>
      <c r="BA52" s="28"/>
      <c r="BB52">
        <v>1000</v>
      </c>
      <c r="BC52">
        <v>1000</v>
      </c>
      <c r="BD52">
        <v>1000</v>
      </c>
      <c r="BE52">
        <v>1000</v>
      </c>
      <c r="BF52">
        <v>1000</v>
      </c>
      <c r="BG52">
        <v>1000</v>
      </c>
      <c r="BH52">
        <v>1000</v>
      </c>
      <c r="BI52">
        <v>1000</v>
      </c>
      <c r="BJ52">
        <v>1000</v>
      </c>
      <c r="BK52">
        <v>1000</v>
      </c>
      <c r="BL52" s="5"/>
      <c r="BM52" s="5"/>
      <c r="BN52" s="19"/>
      <c r="BO52" s="19"/>
      <c r="BP52" s="19"/>
      <c r="BQ52" s="19"/>
      <c r="BR52" s="5"/>
      <c r="BS52" s="5"/>
      <c r="BT52" s="5"/>
      <c r="BU52" s="5"/>
      <c r="BV52" s="5"/>
      <c r="BW52" s="5"/>
      <c r="BX52" s="5"/>
      <c r="CB52" s="19"/>
      <c r="CC52" s="19"/>
      <c r="CP52" s="5">
        <v>0</v>
      </c>
      <c r="CQ52" s="28"/>
      <c r="CR52" s="28"/>
      <c r="CS52" s="28"/>
      <c r="CT52" s="406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47">
        <f t="shared" si="2"/>
        <v>0</v>
      </c>
      <c r="DU52" s="7"/>
      <c r="DV52" s="7"/>
      <c r="DW52" s="7"/>
      <c r="DX52" s="275" t="s">
        <v>2398</v>
      </c>
    </row>
    <row r="53" spans="1:128" x14ac:dyDescent="0.25">
      <c r="A53" s="4">
        <v>204</v>
      </c>
      <c r="B53" s="5" t="s">
        <v>540</v>
      </c>
      <c r="C53" s="19" t="s">
        <v>536</v>
      </c>
      <c r="D53" s="19" t="s">
        <v>537</v>
      </c>
      <c r="E53" t="s">
        <v>110</v>
      </c>
      <c r="F53" t="s">
        <v>459</v>
      </c>
      <c r="G53" s="41" t="s">
        <v>766</v>
      </c>
      <c r="H53" s="41"/>
      <c r="I53" s="41"/>
      <c r="X53" s="28">
        <v>1000</v>
      </c>
      <c r="Y53" s="28">
        <v>800</v>
      </c>
      <c r="Z53">
        <v>800</v>
      </c>
      <c r="AA53">
        <v>800</v>
      </c>
      <c r="AB53">
        <v>800</v>
      </c>
      <c r="AC53">
        <v>800</v>
      </c>
      <c r="AD53">
        <v>800</v>
      </c>
      <c r="AE53">
        <v>800</v>
      </c>
      <c r="AF53">
        <v>800</v>
      </c>
      <c r="AG53">
        <v>800</v>
      </c>
      <c r="AH53">
        <v>800</v>
      </c>
      <c r="AI53">
        <v>800</v>
      </c>
      <c r="AJ53" s="5"/>
      <c r="AK53" s="5"/>
      <c r="AL53" s="19"/>
      <c r="AM53" s="19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19"/>
      <c r="BA53" s="19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19"/>
      <c r="BO53" s="19"/>
      <c r="BP53" s="19"/>
      <c r="BQ53" s="19"/>
      <c r="BR53" s="5"/>
      <c r="BS53" s="5"/>
      <c r="BT53" s="5"/>
      <c r="BU53" s="5"/>
      <c r="BV53" s="5"/>
      <c r="BW53" s="5"/>
      <c r="BX53" s="5"/>
      <c r="CB53" s="19"/>
      <c r="CC53" s="19"/>
      <c r="CP53" s="5">
        <v>0</v>
      </c>
      <c r="CQ53" s="28"/>
      <c r="CR53" s="28"/>
      <c r="CS53" s="28"/>
      <c r="CT53" s="406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47">
        <f t="shared" si="2"/>
        <v>0</v>
      </c>
      <c r="DU53" s="7"/>
      <c r="DV53" s="7"/>
      <c r="DW53" s="7"/>
      <c r="DX53" s="275" t="s">
        <v>2398</v>
      </c>
    </row>
    <row r="54" spans="1:128" x14ac:dyDescent="0.25">
      <c r="A54" s="1">
        <v>266</v>
      </c>
      <c r="B54" t="s">
        <v>654</v>
      </c>
      <c r="C54" s="19" t="s">
        <v>541</v>
      </c>
      <c r="D54" s="19" t="s">
        <v>542</v>
      </c>
      <c r="E54" t="s">
        <v>110</v>
      </c>
      <c r="F54" t="s">
        <v>459</v>
      </c>
      <c r="G54" s="41" t="s">
        <v>771</v>
      </c>
      <c r="H54" s="41"/>
      <c r="I54" s="41"/>
      <c r="X54" s="28">
        <v>1000</v>
      </c>
      <c r="Y54" s="28">
        <v>800</v>
      </c>
      <c r="Z54">
        <v>800</v>
      </c>
      <c r="AA54">
        <v>800</v>
      </c>
      <c r="AB54">
        <v>800</v>
      </c>
      <c r="AC54">
        <v>800</v>
      </c>
      <c r="AD54">
        <v>800</v>
      </c>
      <c r="AE54">
        <v>800</v>
      </c>
      <c r="AF54">
        <v>800</v>
      </c>
      <c r="AG54">
        <v>800</v>
      </c>
      <c r="AH54">
        <v>800</v>
      </c>
      <c r="AI54">
        <v>800</v>
      </c>
      <c r="AJ54">
        <v>800</v>
      </c>
      <c r="AK54">
        <v>800</v>
      </c>
      <c r="AL54" s="28" t="s">
        <v>1267</v>
      </c>
      <c r="AM54" s="28"/>
      <c r="AN54">
        <v>850</v>
      </c>
      <c r="AO54">
        <v>850</v>
      </c>
      <c r="AR54">
        <v>850</v>
      </c>
      <c r="AS54">
        <v>850</v>
      </c>
      <c r="AT54">
        <v>850</v>
      </c>
      <c r="AU54">
        <v>850</v>
      </c>
      <c r="AV54">
        <v>850</v>
      </c>
      <c r="AW54">
        <v>850</v>
      </c>
      <c r="AX54">
        <v>850</v>
      </c>
      <c r="AY54">
        <v>850</v>
      </c>
      <c r="AZ54" s="28"/>
      <c r="BA54" s="28"/>
      <c r="BB54">
        <v>1000</v>
      </c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28"/>
      <c r="BO54" s="28"/>
      <c r="BP54" s="31"/>
      <c r="BQ54" s="31"/>
      <c r="CB54" s="28"/>
      <c r="CC54" s="28"/>
      <c r="CQ54" s="28"/>
      <c r="CR54" s="28"/>
      <c r="CS54" s="28"/>
      <c r="CT54" s="406"/>
      <c r="CU54" s="7" t="s">
        <v>1971</v>
      </c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47">
        <f t="shared" si="2"/>
        <v>0</v>
      </c>
      <c r="DU54" s="7"/>
      <c r="DV54" s="7"/>
      <c r="DW54" s="7"/>
    </row>
    <row r="55" spans="1:128" x14ac:dyDescent="0.25">
      <c r="A55" s="4">
        <v>312</v>
      </c>
      <c r="B55" s="5" t="s">
        <v>1126</v>
      </c>
      <c r="C55" s="19" t="s">
        <v>655</v>
      </c>
      <c r="D55" s="19" t="s">
        <v>656</v>
      </c>
      <c r="E55" t="s">
        <v>107</v>
      </c>
      <c r="F55" t="s">
        <v>991</v>
      </c>
      <c r="G55" s="41" t="s">
        <v>1125</v>
      </c>
      <c r="H55" s="41"/>
      <c r="I55" s="41"/>
      <c r="AL55" s="28">
        <v>1000</v>
      </c>
      <c r="AM55" s="28">
        <v>850</v>
      </c>
      <c r="AN55">
        <v>850</v>
      </c>
      <c r="AO55">
        <v>850</v>
      </c>
      <c r="AP55">
        <v>850</v>
      </c>
      <c r="AQ55">
        <v>0</v>
      </c>
      <c r="AR55">
        <v>850</v>
      </c>
      <c r="AS55">
        <v>850</v>
      </c>
      <c r="AT55">
        <v>850</v>
      </c>
      <c r="AU55">
        <v>850</v>
      </c>
      <c r="AV55">
        <v>850</v>
      </c>
      <c r="AW55">
        <v>850</v>
      </c>
      <c r="AX55">
        <v>850</v>
      </c>
      <c r="AY55">
        <v>850</v>
      </c>
      <c r="AZ55" s="28"/>
      <c r="BA55" s="28">
        <v>500</v>
      </c>
      <c r="BB55">
        <v>1000</v>
      </c>
      <c r="BC55">
        <v>1000</v>
      </c>
      <c r="BE55">
        <v>1000</v>
      </c>
      <c r="BF55">
        <v>1000</v>
      </c>
      <c r="BG55">
        <v>1000</v>
      </c>
      <c r="BH55">
        <v>1000</v>
      </c>
      <c r="BI55">
        <v>1000</v>
      </c>
      <c r="BJ55">
        <v>1000</v>
      </c>
      <c r="BK55">
        <v>1000</v>
      </c>
      <c r="BL55">
        <v>1000</v>
      </c>
      <c r="BM55" s="5"/>
      <c r="BN55" s="19"/>
      <c r="BO55" s="19"/>
      <c r="BP55" s="19"/>
      <c r="BQ55" s="19"/>
      <c r="BR55" s="5"/>
      <c r="BS55" s="5"/>
      <c r="BT55" s="5"/>
      <c r="BU55" s="5"/>
      <c r="BV55" s="5"/>
      <c r="CB55" s="19"/>
      <c r="CC55" s="19"/>
      <c r="CP55" s="5">
        <v>0</v>
      </c>
      <c r="CQ55" s="28"/>
      <c r="CR55" s="28"/>
      <c r="CS55" s="28"/>
      <c r="CT55" s="406"/>
      <c r="CU55" s="7"/>
      <c r="CV55" s="7"/>
      <c r="CW55" s="7"/>
      <c r="CX55" s="7"/>
      <c r="CY55" s="7"/>
      <c r="CZ55" s="7"/>
      <c r="DA55" s="7">
        <f>1400+1200+800</f>
        <v>3400</v>
      </c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47">
        <f t="shared" si="2"/>
        <v>0</v>
      </c>
      <c r="DU55" s="7"/>
      <c r="DV55" s="7"/>
      <c r="DW55" s="7"/>
      <c r="DX55" s="275" t="s">
        <v>2398</v>
      </c>
    </row>
    <row r="56" spans="1:128" x14ac:dyDescent="0.25">
      <c r="A56" s="4">
        <v>315</v>
      </c>
      <c r="B56" s="5" t="s">
        <v>1129</v>
      </c>
      <c r="C56" s="19" t="s">
        <v>1124</v>
      </c>
      <c r="D56" s="19" t="s">
        <v>1091</v>
      </c>
      <c r="E56" t="s">
        <v>107</v>
      </c>
      <c r="F56" t="s">
        <v>991</v>
      </c>
      <c r="G56" s="41" t="s">
        <v>823</v>
      </c>
      <c r="H56" s="41"/>
      <c r="I56" s="41"/>
      <c r="AL56" s="28"/>
      <c r="AM56" s="28"/>
      <c r="AZ56" s="28"/>
      <c r="BA56" s="28"/>
      <c r="BM56" s="5"/>
      <c r="BN56" s="19"/>
      <c r="BO56" s="19"/>
      <c r="BP56" s="19"/>
      <c r="BQ56" s="19"/>
      <c r="BR56" s="5"/>
      <c r="BS56" s="5"/>
      <c r="BT56" s="5"/>
      <c r="BU56" s="5"/>
      <c r="BV56" s="5"/>
      <c r="CB56" s="19"/>
      <c r="CC56" s="19"/>
      <c r="CP56" s="5">
        <v>0</v>
      </c>
      <c r="CQ56" s="28"/>
      <c r="CR56" s="28"/>
      <c r="CS56" s="28"/>
      <c r="CT56" s="406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47">
        <f t="shared" si="2"/>
        <v>0</v>
      </c>
      <c r="DU56" s="7"/>
      <c r="DV56" s="7"/>
      <c r="DW56" s="7"/>
      <c r="DX56" s="275" t="s">
        <v>2398</v>
      </c>
    </row>
    <row r="57" spans="1:128" x14ac:dyDescent="0.25">
      <c r="A57" s="4">
        <v>318</v>
      </c>
      <c r="B57" s="5" t="s">
        <v>1139</v>
      </c>
      <c r="C57" s="19" t="s">
        <v>1127</v>
      </c>
      <c r="D57" s="19" t="s">
        <v>1128</v>
      </c>
      <c r="E57" t="s">
        <v>107</v>
      </c>
      <c r="F57" t="s">
        <v>991</v>
      </c>
      <c r="G57" s="41" t="s">
        <v>1138</v>
      </c>
      <c r="H57" s="41"/>
      <c r="I57" s="41"/>
      <c r="AL57" s="28"/>
      <c r="AM57" s="28"/>
      <c r="AZ57" s="28"/>
      <c r="BA57" s="28"/>
      <c r="BM57" s="5"/>
      <c r="BN57" s="19"/>
      <c r="BO57" s="19"/>
      <c r="BP57" s="19"/>
      <c r="BQ57" s="19"/>
      <c r="BR57" s="5"/>
      <c r="BS57" s="5"/>
      <c r="BT57" s="5"/>
      <c r="BU57" s="5"/>
      <c r="BV57" s="5"/>
      <c r="CB57" s="19"/>
      <c r="CC57" s="19"/>
      <c r="CP57" s="5">
        <v>0</v>
      </c>
      <c r="CQ57" s="28"/>
      <c r="CR57" s="28"/>
      <c r="CS57" s="28"/>
      <c r="CT57" s="406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47">
        <f t="shared" si="2"/>
        <v>0</v>
      </c>
      <c r="DU57" s="7"/>
      <c r="DV57" s="7"/>
      <c r="DW57" s="7"/>
      <c r="DX57" s="275" t="s">
        <v>2398</v>
      </c>
    </row>
    <row r="58" spans="1:128" x14ac:dyDescent="0.25">
      <c r="A58" s="1">
        <v>363</v>
      </c>
      <c r="B58" t="s">
        <v>1294</v>
      </c>
      <c r="C58" s="19" t="s">
        <v>1136</v>
      </c>
      <c r="D58" s="19" t="s">
        <v>1137</v>
      </c>
      <c r="E58" t="s">
        <v>107</v>
      </c>
      <c r="F58" t="s">
        <v>991</v>
      </c>
      <c r="AL58" s="28">
        <v>2000</v>
      </c>
      <c r="AM58" s="28"/>
      <c r="AO58">
        <v>850</v>
      </c>
      <c r="AR58">
        <v>850</v>
      </c>
      <c r="AS58">
        <v>850</v>
      </c>
      <c r="AT58">
        <v>850</v>
      </c>
      <c r="AU58">
        <v>850</v>
      </c>
      <c r="AV58">
        <v>850</v>
      </c>
      <c r="AW58">
        <v>850</v>
      </c>
      <c r="AX58">
        <v>850</v>
      </c>
      <c r="AZ58" s="28"/>
      <c r="BA58" s="28"/>
      <c r="BM58" s="5"/>
      <c r="BN58" s="19"/>
      <c r="BO58" s="19"/>
      <c r="BP58" s="19"/>
      <c r="BQ58" s="19"/>
      <c r="BR58" s="5"/>
      <c r="BS58" s="5"/>
      <c r="BT58" s="5"/>
      <c r="BU58" s="5"/>
      <c r="BV58" s="5"/>
      <c r="CB58" s="19"/>
      <c r="CC58" s="19"/>
      <c r="CP58" s="5">
        <v>0</v>
      </c>
      <c r="CQ58" s="28"/>
      <c r="CR58" s="28"/>
      <c r="CS58" s="28"/>
      <c r="CT58" s="406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47">
        <f t="shared" si="2"/>
        <v>0</v>
      </c>
      <c r="DU58" s="7"/>
      <c r="DV58" s="7"/>
      <c r="DW58" s="7"/>
      <c r="DX58" s="275" t="s">
        <v>2398</v>
      </c>
    </row>
    <row r="59" spans="1:128" x14ac:dyDescent="0.25">
      <c r="A59" s="4">
        <v>368</v>
      </c>
      <c r="B59" s="5" t="s">
        <v>1310</v>
      </c>
      <c r="C59" s="19" t="s">
        <v>1293</v>
      </c>
      <c r="D59" s="19" t="s">
        <v>1291</v>
      </c>
      <c r="E59" t="s">
        <v>107</v>
      </c>
      <c r="F59" t="s">
        <v>991</v>
      </c>
      <c r="G59" s="41" t="s">
        <v>1311</v>
      </c>
      <c r="H59" s="41"/>
      <c r="I59" s="41"/>
      <c r="AL59" s="28"/>
      <c r="AM59" s="28"/>
      <c r="AO59">
        <v>850</v>
      </c>
      <c r="AP59">
        <v>600</v>
      </c>
      <c r="AR59">
        <v>600</v>
      </c>
      <c r="AS59">
        <v>600</v>
      </c>
      <c r="AT59">
        <v>600</v>
      </c>
      <c r="AU59">
        <v>600</v>
      </c>
      <c r="AV59">
        <v>600</v>
      </c>
      <c r="AW59">
        <v>600</v>
      </c>
      <c r="AX59">
        <v>600</v>
      </c>
      <c r="AY59">
        <v>600</v>
      </c>
      <c r="AZ59" s="28"/>
      <c r="BA59" s="28"/>
      <c r="BN59" s="28"/>
      <c r="BO59" s="28"/>
      <c r="BP59" s="31"/>
      <c r="BQ59" s="31"/>
      <c r="CB59" s="28"/>
      <c r="CC59" s="28"/>
      <c r="CP59" s="5">
        <v>0</v>
      </c>
      <c r="CQ59" s="28"/>
      <c r="CR59" s="28"/>
      <c r="CS59" s="28"/>
      <c r="CT59" s="406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47">
        <f t="shared" si="2"/>
        <v>0</v>
      </c>
      <c r="DU59" s="7"/>
      <c r="DV59" s="7"/>
      <c r="DW59" s="7"/>
    </row>
    <row r="60" spans="1:128" x14ac:dyDescent="0.25">
      <c r="A60" s="1">
        <v>372</v>
      </c>
      <c r="B60" t="s">
        <v>1331</v>
      </c>
      <c r="C60" s="19" t="s">
        <v>1309</v>
      </c>
      <c r="D60" s="19" t="s">
        <v>1303</v>
      </c>
      <c r="E60" t="s">
        <v>107</v>
      </c>
      <c r="F60" t="s">
        <v>991</v>
      </c>
      <c r="AL60" s="28">
        <v>0</v>
      </c>
      <c r="AM60" s="28">
        <v>850</v>
      </c>
      <c r="AN60" s="58"/>
      <c r="AO60" s="58"/>
      <c r="AP60" s="58"/>
      <c r="AQ60" s="58"/>
      <c r="AR60">
        <v>850</v>
      </c>
      <c r="AS60">
        <v>850</v>
      </c>
      <c r="AT60">
        <v>850</v>
      </c>
      <c r="AU60">
        <v>850</v>
      </c>
      <c r="AV60">
        <v>850</v>
      </c>
      <c r="AW60">
        <v>850</v>
      </c>
      <c r="AX60">
        <v>850</v>
      </c>
      <c r="AY60">
        <v>850</v>
      </c>
      <c r="AZ60" s="28"/>
      <c r="BA60" s="28">
        <v>1000</v>
      </c>
      <c r="BB60">
        <v>1000</v>
      </c>
      <c r="BC60">
        <v>1000</v>
      </c>
      <c r="BD60">
        <v>1000</v>
      </c>
      <c r="BE60">
        <v>1000</v>
      </c>
      <c r="BF60">
        <v>1000</v>
      </c>
      <c r="BK60" s="5"/>
      <c r="BL60" s="5"/>
      <c r="BM60" s="5"/>
      <c r="BN60" s="19"/>
      <c r="BO60" s="19"/>
      <c r="BP60" s="19"/>
      <c r="BQ60" s="19"/>
      <c r="BR60" s="5"/>
      <c r="BS60" s="5"/>
      <c r="BT60" s="5"/>
      <c r="BU60" s="5"/>
      <c r="BV60" s="5"/>
      <c r="CB60" s="19"/>
      <c r="CC60" s="19"/>
      <c r="CP60" s="5">
        <v>0</v>
      </c>
      <c r="CQ60" s="28"/>
      <c r="CR60" s="28"/>
      <c r="CS60" s="28"/>
      <c r="CT60" s="406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47">
        <f t="shared" si="2"/>
        <v>0</v>
      </c>
      <c r="DU60" s="7"/>
      <c r="DV60" s="7"/>
      <c r="DW60" s="7"/>
      <c r="DX60" s="275" t="s">
        <v>2398</v>
      </c>
    </row>
    <row r="61" spans="1:128" x14ac:dyDescent="0.25">
      <c r="A61" s="4">
        <v>404</v>
      </c>
      <c r="B61" s="5" t="s">
        <v>1460</v>
      </c>
      <c r="C61" s="19" t="s">
        <v>1330</v>
      </c>
      <c r="D61" s="19" t="s">
        <v>1329</v>
      </c>
      <c r="E61" t="s">
        <v>331</v>
      </c>
      <c r="F61" t="s">
        <v>1350</v>
      </c>
      <c r="G61" s="41" t="s">
        <v>1461</v>
      </c>
      <c r="H61" s="41"/>
      <c r="I61" s="41"/>
      <c r="AZ61" s="28">
        <v>2500</v>
      </c>
      <c r="BA61" s="28">
        <f>500+500</f>
        <v>1000</v>
      </c>
      <c r="BB61">
        <v>1000</v>
      </c>
      <c r="BC61">
        <v>1000</v>
      </c>
      <c r="BD61">
        <v>1000</v>
      </c>
      <c r="BE61">
        <v>1000</v>
      </c>
      <c r="BF61">
        <v>1000</v>
      </c>
      <c r="BG61">
        <v>1000</v>
      </c>
      <c r="BH61">
        <v>1000</v>
      </c>
      <c r="BI61">
        <v>1000</v>
      </c>
      <c r="BJ61">
        <v>1000</v>
      </c>
      <c r="BK61">
        <v>1000</v>
      </c>
      <c r="BL61">
        <v>1000</v>
      </c>
      <c r="BM61">
        <v>1000</v>
      </c>
      <c r="BN61" s="28"/>
      <c r="BO61" s="28"/>
      <c r="BP61" s="31">
        <v>800</v>
      </c>
      <c r="BQ61" s="31">
        <v>1000</v>
      </c>
      <c r="BR61">
        <v>1000</v>
      </c>
      <c r="BS61">
        <v>1000</v>
      </c>
      <c r="BT61">
        <v>1000</v>
      </c>
      <c r="CB61" s="28"/>
      <c r="CC61" s="28"/>
      <c r="CP61" s="5">
        <v>0</v>
      </c>
      <c r="CQ61" s="28"/>
      <c r="CR61" s="28"/>
      <c r="CS61" s="28"/>
      <c r="CT61" s="406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47">
        <f t="shared" si="2"/>
        <v>0</v>
      </c>
      <c r="DU61" s="7"/>
      <c r="DV61" s="7"/>
      <c r="DW61" s="7"/>
      <c r="DX61" s="275" t="s">
        <v>2398</v>
      </c>
    </row>
    <row r="62" spans="1:128" x14ac:dyDescent="0.25">
      <c r="A62" s="1">
        <v>463</v>
      </c>
      <c r="B62" t="s">
        <v>1778</v>
      </c>
      <c r="C62" s="19" t="s">
        <v>1058</v>
      </c>
      <c r="D62" s="19" t="s">
        <v>1457</v>
      </c>
      <c r="E62" t="s">
        <v>320</v>
      </c>
      <c r="F62" t="s">
        <v>1650</v>
      </c>
      <c r="G62" s="41" t="s">
        <v>1781</v>
      </c>
      <c r="H62" t="s">
        <v>1779</v>
      </c>
      <c r="I62" t="s">
        <v>1780</v>
      </c>
      <c r="AZ62" s="28"/>
      <c r="BA62" s="28"/>
      <c r="BN62" s="28">
        <v>2500</v>
      </c>
      <c r="BO62" s="28">
        <v>1100</v>
      </c>
      <c r="BP62" s="113"/>
      <c r="BQ62" s="113"/>
      <c r="BR62">
        <v>1100</v>
      </c>
      <c r="BS62">
        <v>1100</v>
      </c>
      <c r="BT62">
        <v>1100</v>
      </c>
      <c r="BU62">
        <v>1100</v>
      </c>
      <c r="BV62">
        <v>1100</v>
      </c>
      <c r="BW62">
        <v>1100</v>
      </c>
      <c r="BX62">
        <v>1100</v>
      </c>
      <c r="BY62">
        <v>1100</v>
      </c>
      <c r="BZ62">
        <v>1100</v>
      </c>
      <c r="CA62">
        <v>1100</v>
      </c>
      <c r="CB62" s="28"/>
      <c r="CC62" s="28"/>
      <c r="CD62">
        <v>1200</v>
      </c>
      <c r="CE62">
        <v>1200</v>
      </c>
      <c r="CF62">
        <v>1200</v>
      </c>
      <c r="CG62">
        <v>1200</v>
      </c>
      <c r="CH62" s="318" t="s">
        <v>2489</v>
      </c>
      <c r="CI62" s="318"/>
      <c r="CJ62" s="318"/>
      <c r="CK62" s="5"/>
      <c r="CL62" s="5"/>
      <c r="CM62" s="5"/>
      <c r="CN62" s="5"/>
      <c r="CO62" s="5"/>
      <c r="CP62" s="275">
        <v>0</v>
      </c>
      <c r="CQ62" s="28"/>
      <c r="CR62" s="28"/>
      <c r="CS62" s="28"/>
      <c r="CT62" s="406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47">
        <f t="shared" si="2"/>
        <v>0</v>
      </c>
      <c r="DU62" s="7"/>
      <c r="DV62" s="7"/>
      <c r="DW62" s="7"/>
    </row>
    <row r="63" spans="1:128" x14ac:dyDescent="0.25">
      <c r="A63" s="246">
        <v>180</v>
      </c>
      <c r="B63" s="257" t="s">
        <v>1988</v>
      </c>
      <c r="C63" s="19" t="s">
        <v>997</v>
      </c>
      <c r="D63" s="19" t="s">
        <v>54</v>
      </c>
      <c r="E63" s="258" t="s">
        <v>320</v>
      </c>
      <c r="F63" s="75" t="s">
        <v>1650</v>
      </c>
      <c r="G63" s="247" t="s">
        <v>801</v>
      </c>
      <c r="H63" s="66" t="s">
        <v>1908</v>
      </c>
      <c r="I63" s="66">
        <v>750</v>
      </c>
      <c r="J63" s="77"/>
      <c r="K63" s="77"/>
      <c r="L63" s="77"/>
      <c r="M63" s="77"/>
      <c r="N63" s="77"/>
      <c r="O63" s="77"/>
      <c r="P63" s="77"/>
      <c r="Q63" s="66">
        <v>750</v>
      </c>
      <c r="R63" s="66">
        <v>750</v>
      </c>
      <c r="S63" s="66">
        <v>750</v>
      </c>
      <c r="T63" s="66">
        <v>750</v>
      </c>
      <c r="U63" s="66">
        <v>750</v>
      </c>
      <c r="V63" s="67"/>
      <c r="W63" s="67">
        <v>800</v>
      </c>
      <c r="X63" s="66">
        <v>800</v>
      </c>
      <c r="Y63" s="66">
        <v>800</v>
      </c>
      <c r="Z63" s="67">
        <v>800</v>
      </c>
      <c r="AA63" s="67">
        <v>800</v>
      </c>
      <c r="AB63" s="118">
        <v>800</v>
      </c>
      <c r="AC63" s="118">
        <v>800</v>
      </c>
      <c r="AD63" s="118">
        <v>800</v>
      </c>
      <c r="AE63" s="118">
        <v>800</v>
      </c>
      <c r="AF63" s="118">
        <v>800</v>
      </c>
      <c r="AG63" s="118">
        <v>800</v>
      </c>
      <c r="AH63" s="118">
        <v>800</v>
      </c>
      <c r="AI63" s="118">
        <v>800</v>
      </c>
      <c r="AJ63" s="67"/>
      <c r="AK63" s="67"/>
      <c r="AL63" s="118">
        <v>850</v>
      </c>
      <c r="AM63"/>
      <c r="AN63">
        <v>850</v>
      </c>
      <c r="AO63">
        <v>850</v>
      </c>
      <c r="AP63" s="118">
        <v>850</v>
      </c>
      <c r="AQ63" s="118">
        <v>850</v>
      </c>
      <c r="AR63" s="118">
        <v>850</v>
      </c>
      <c r="AS63" s="118">
        <v>850</v>
      </c>
      <c r="AX63" s="28"/>
      <c r="AY63" s="28"/>
      <c r="BN63" s="28">
        <v>500</v>
      </c>
      <c r="BO63" s="28">
        <v>1100</v>
      </c>
      <c r="BP63" s="22"/>
      <c r="BQ63" s="22"/>
      <c r="BR63" s="22"/>
      <c r="BS63" s="22"/>
      <c r="BT63" s="22"/>
      <c r="BU63">
        <v>1100</v>
      </c>
      <c r="BV63">
        <v>1100</v>
      </c>
      <c r="BW63">
        <v>1100</v>
      </c>
      <c r="BX63">
        <v>1100</v>
      </c>
      <c r="BY63">
        <v>1100</v>
      </c>
      <c r="BZ63">
        <v>1100</v>
      </c>
      <c r="CA63">
        <v>1100</v>
      </c>
      <c r="CB63" s="28"/>
      <c r="CC63" s="28"/>
      <c r="CD63">
        <v>1200</v>
      </c>
      <c r="CE63">
        <v>1200</v>
      </c>
      <c r="CF63">
        <v>1200</v>
      </c>
      <c r="CG63" s="318"/>
      <c r="CH63" s="318" t="s">
        <v>2489</v>
      </c>
      <c r="CI63" s="318"/>
      <c r="CJ63" s="318"/>
      <c r="CK63" s="5"/>
      <c r="CL63" s="5"/>
      <c r="CM63" s="5"/>
      <c r="CN63" s="5"/>
      <c r="CO63" s="5"/>
      <c r="CP63" s="275">
        <v>0</v>
      </c>
      <c r="CQ63" s="28"/>
      <c r="CR63" s="28"/>
      <c r="CS63" s="28"/>
      <c r="CT63" s="406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47">
        <f t="shared" si="2"/>
        <v>0</v>
      </c>
      <c r="DU63" s="7"/>
      <c r="DV63" s="7"/>
      <c r="DW63" s="7"/>
    </row>
    <row r="64" spans="1:128" x14ac:dyDescent="0.25">
      <c r="A64" s="1">
        <f>+A10+1</f>
        <v>71</v>
      </c>
      <c r="B64" t="str">
        <f>+IF(C65=0,"",CONCATENATE("T-",E64,"/",TEXT(A64,"0000")))</f>
        <v>T-Prep-I/0071</v>
      </c>
      <c r="C64" s="68" t="s">
        <v>443</v>
      </c>
      <c r="D64" s="75" t="s">
        <v>444</v>
      </c>
      <c r="E64" t="s">
        <v>125</v>
      </c>
      <c r="F64" t="s">
        <v>5</v>
      </c>
      <c r="G64" s="41" t="s">
        <v>739</v>
      </c>
      <c r="H64" s="41"/>
      <c r="I64" s="41"/>
      <c r="J64" s="15">
        <v>1000</v>
      </c>
      <c r="K64" s="15">
        <v>750</v>
      </c>
      <c r="L64">
        <v>750</v>
      </c>
      <c r="M64">
        <v>750</v>
      </c>
      <c r="N64" s="104"/>
      <c r="O64" s="104"/>
      <c r="P64">
        <v>750</v>
      </c>
      <c r="Q64">
        <v>750</v>
      </c>
      <c r="R64">
        <v>750</v>
      </c>
      <c r="S64">
        <v>750</v>
      </c>
      <c r="T64">
        <v>750</v>
      </c>
      <c r="U64">
        <v>750</v>
      </c>
      <c r="V64">
        <v>750</v>
      </c>
      <c r="W64">
        <v>750</v>
      </c>
      <c r="X64" s="28"/>
      <c r="Y64" s="28">
        <v>800</v>
      </c>
      <c r="Z64">
        <v>750</v>
      </c>
      <c r="AA64">
        <v>750</v>
      </c>
      <c r="AB64" s="67">
        <v>800</v>
      </c>
      <c r="AD64">
        <v>750</v>
      </c>
      <c r="AE64">
        <v>750</v>
      </c>
      <c r="AF64">
        <v>750</v>
      </c>
      <c r="AG64">
        <v>750</v>
      </c>
      <c r="AH64">
        <v>750</v>
      </c>
      <c r="AI64">
        <v>750</v>
      </c>
      <c r="AJ64">
        <v>750</v>
      </c>
      <c r="AK64">
        <v>750</v>
      </c>
      <c r="AL64" s="28"/>
      <c r="AM64" s="28">
        <v>850</v>
      </c>
      <c r="AN64">
        <v>800</v>
      </c>
      <c r="AO64">
        <v>800</v>
      </c>
      <c r="AP64">
        <v>800</v>
      </c>
      <c r="AR64">
        <v>800</v>
      </c>
      <c r="AS64">
        <v>800</v>
      </c>
      <c r="AT64">
        <v>800</v>
      </c>
      <c r="AU64">
        <v>800</v>
      </c>
      <c r="AV64">
        <v>800</v>
      </c>
      <c r="AW64">
        <v>800</v>
      </c>
      <c r="AX64">
        <v>800</v>
      </c>
      <c r="AY64">
        <v>800</v>
      </c>
      <c r="AZ64" s="28"/>
      <c r="BA64" s="28"/>
      <c r="BB64">
        <v>800</v>
      </c>
      <c r="BC64">
        <v>800</v>
      </c>
      <c r="BN64" s="28"/>
      <c r="BO64" s="28"/>
      <c r="BP64" s="31">
        <v>1000</v>
      </c>
      <c r="BQ64" s="31">
        <v>1000</v>
      </c>
      <c r="BR64" s="7">
        <v>1000</v>
      </c>
      <c r="BS64" s="7">
        <v>1000</v>
      </c>
      <c r="BT64" s="7">
        <v>1000</v>
      </c>
      <c r="BU64" s="7">
        <v>1000</v>
      </c>
      <c r="BV64" s="318"/>
      <c r="BW64" s="318"/>
      <c r="BX64" s="318"/>
      <c r="BY64" s="318"/>
      <c r="BZ64" s="318"/>
      <c r="CA64" s="318"/>
      <c r="CB64" s="28"/>
      <c r="CC64" s="28"/>
      <c r="CD64" s="318"/>
      <c r="CE64" s="318"/>
      <c r="CF64" s="318"/>
      <c r="CG64" s="318"/>
      <c r="CH64" s="318"/>
      <c r="CI64" s="318"/>
      <c r="CJ64" s="318"/>
      <c r="CK64" s="318"/>
      <c r="CL64" s="318"/>
      <c r="CM64" s="318"/>
      <c r="CN64" s="318"/>
      <c r="CO64" s="318"/>
      <c r="CP64" s="275">
        <f>1200*(COUNTBLANK(BU64:CO64)-1)</f>
        <v>22800</v>
      </c>
      <c r="CQ64" s="28"/>
      <c r="CR64" s="28"/>
      <c r="CS64" s="28"/>
      <c r="CT64" s="406">
        <v>0</v>
      </c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47">
        <f>+CT64*(COUNTBLANK(CU64:DS64)-1)</f>
        <v>0</v>
      </c>
      <c r="DU64" s="7"/>
      <c r="DV64" s="7"/>
      <c r="DW64" s="7"/>
    </row>
    <row r="65" spans="1:132" x14ac:dyDescent="0.25">
      <c r="A65" s="1">
        <v>29</v>
      </c>
      <c r="B65" t="s">
        <v>197</v>
      </c>
      <c r="C65" s="31" t="s">
        <v>222</v>
      </c>
      <c r="D65" s="31" t="s">
        <v>223</v>
      </c>
      <c r="E65" t="s">
        <v>1</v>
      </c>
      <c r="F65" t="s">
        <v>106</v>
      </c>
      <c r="G65" s="41" t="s">
        <v>753</v>
      </c>
      <c r="H65" s="41"/>
      <c r="I65" s="41"/>
      <c r="L65">
        <v>700</v>
      </c>
      <c r="M65">
        <v>700</v>
      </c>
      <c r="N65">
        <v>700</v>
      </c>
      <c r="O65">
        <v>700</v>
      </c>
      <c r="P65">
        <v>700</v>
      </c>
      <c r="Q65">
        <v>750</v>
      </c>
      <c r="R65">
        <v>750</v>
      </c>
      <c r="S65">
        <v>750</v>
      </c>
      <c r="T65">
        <v>750</v>
      </c>
      <c r="U65">
        <v>750</v>
      </c>
      <c r="V65">
        <v>750</v>
      </c>
      <c r="W65">
        <v>750</v>
      </c>
      <c r="X65" s="28"/>
      <c r="Y65" s="28">
        <v>800</v>
      </c>
      <c r="Z65">
        <v>750</v>
      </c>
      <c r="AA65">
        <v>750</v>
      </c>
      <c r="AB65" s="60">
        <v>750</v>
      </c>
      <c r="AC65">
        <v>750</v>
      </c>
      <c r="AD65">
        <v>750</v>
      </c>
      <c r="AE65">
        <v>750</v>
      </c>
      <c r="AF65">
        <v>750</v>
      </c>
      <c r="AG65">
        <v>750</v>
      </c>
      <c r="AH65">
        <v>750</v>
      </c>
      <c r="AI65">
        <v>750</v>
      </c>
      <c r="AJ65">
        <v>750</v>
      </c>
      <c r="AL65" s="28"/>
      <c r="AM65" s="28">
        <v>750</v>
      </c>
      <c r="AN65" s="60">
        <v>750</v>
      </c>
      <c r="AO65">
        <v>750</v>
      </c>
      <c r="AP65">
        <v>750</v>
      </c>
      <c r="AQ65">
        <v>750</v>
      </c>
      <c r="AR65">
        <v>750</v>
      </c>
      <c r="AS65">
        <v>750</v>
      </c>
      <c r="AT65" s="60">
        <v>750</v>
      </c>
      <c r="AU65" s="60">
        <v>750</v>
      </c>
      <c r="AV65" s="60">
        <v>750</v>
      </c>
      <c r="AW65" s="60">
        <v>750</v>
      </c>
      <c r="AX65" s="60">
        <v>750</v>
      </c>
      <c r="AY65" s="60">
        <v>750</v>
      </c>
      <c r="AZ65" s="28"/>
      <c r="BA65" s="28">
        <v>800</v>
      </c>
      <c r="BB65" s="60">
        <v>800</v>
      </c>
      <c r="BC65" s="60">
        <v>800</v>
      </c>
      <c r="BD65" s="60">
        <v>800</v>
      </c>
      <c r="BE65" s="60">
        <v>800</v>
      </c>
      <c r="BF65" s="60">
        <v>800</v>
      </c>
      <c r="BG65" s="60">
        <v>800</v>
      </c>
      <c r="BH65" s="60">
        <v>800</v>
      </c>
      <c r="BI65" s="60">
        <v>800</v>
      </c>
      <c r="BJ65" s="60">
        <v>800</v>
      </c>
      <c r="BK65" s="60">
        <v>800</v>
      </c>
      <c r="BL65" s="60">
        <v>800</v>
      </c>
      <c r="BM65" s="60">
        <v>800</v>
      </c>
      <c r="BN65" s="28"/>
      <c r="BO65" s="28"/>
      <c r="BP65" s="31">
        <v>800</v>
      </c>
      <c r="BQ65" s="31">
        <v>800</v>
      </c>
      <c r="BR65" s="183">
        <v>800</v>
      </c>
      <c r="BS65" s="183">
        <v>800</v>
      </c>
      <c r="BT65" s="183">
        <v>800</v>
      </c>
      <c r="BU65" s="183">
        <v>800</v>
      </c>
      <c r="BV65" s="183">
        <v>800</v>
      </c>
      <c r="BW65" s="183">
        <v>800</v>
      </c>
      <c r="BX65" s="183">
        <v>800</v>
      </c>
      <c r="BY65" s="183">
        <v>800</v>
      </c>
      <c r="BZ65" s="183">
        <v>800</v>
      </c>
      <c r="CA65" s="183">
        <v>800</v>
      </c>
      <c r="CB65" s="28"/>
      <c r="CC65" s="28"/>
      <c r="CD65" s="183">
        <v>900</v>
      </c>
      <c r="CE65" s="183">
        <v>900</v>
      </c>
      <c r="CF65" s="183">
        <v>900</v>
      </c>
      <c r="CG65" s="183">
        <v>900</v>
      </c>
      <c r="CH65" s="183">
        <v>900</v>
      </c>
      <c r="CI65" s="318">
        <v>900</v>
      </c>
      <c r="CJ65" s="318">
        <v>900</v>
      </c>
      <c r="CK65" s="318">
        <v>900</v>
      </c>
      <c r="CL65" s="318">
        <v>900</v>
      </c>
      <c r="CM65" s="318">
        <v>900</v>
      </c>
      <c r="CN65" s="318">
        <v>900</v>
      </c>
      <c r="CO65" s="318">
        <v>900</v>
      </c>
      <c r="CP65" s="275">
        <f>900*(COUNTBLANK(BU65:CO65)-2)</f>
        <v>0</v>
      </c>
      <c r="CQ65" s="28"/>
      <c r="CR65" s="28"/>
      <c r="CS65" s="28"/>
      <c r="CT65" s="406">
        <v>0</v>
      </c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47">
        <f>+CT65*(COUNTBLANK(CU65:DS65)-1)</f>
        <v>0</v>
      </c>
      <c r="DU65" s="7"/>
      <c r="DV65" s="7"/>
      <c r="DW65" s="7"/>
    </row>
    <row r="66" spans="1:132" x14ac:dyDescent="0.25">
      <c r="A66" s="1">
        <v>66</v>
      </c>
      <c r="B66" t="s">
        <v>213</v>
      </c>
      <c r="C66" s="47" t="s">
        <v>141</v>
      </c>
      <c r="D66" s="31" t="s">
        <v>142</v>
      </c>
      <c r="E66" t="s">
        <v>1</v>
      </c>
      <c r="F66" t="s">
        <v>106</v>
      </c>
      <c r="G66" s="41" t="s">
        <v>763</v>
      </c>
      <c r="H66" s="41"/>
      <c r="I66" s="41"/>
      <c r="J66" s="15">
        <v>1000</v>
      </c>
      <c r="K66" s="15">
        <v>700</v>
      </c>
      <c r="L66">
        <v>700</v>
      </c>
      <c r="M66">
        <v>700</v>
      </c>
      <c r="N66">
        <v>700</v>
      </c>
      <c r="O66">
        <v>700</v>
      </c>
      <c r="P66">
        <v>750</v>
      </c>
      <c r="Q66">
        <v>750</v>
      </c>
      <c r="R66">
        <v>750</v>
      </c>
      <c r="S66">
        <v>750</v>
      </c>
      <c r="T66">
        <v>750</v>
      </c>
      <c r="U66">
        <v>750</v>
      </c>
      <c r="V66">
        <v>750</v>
      </c>
      <c r="W66">
        <v>750</v>
      </c>
      <c r="X66" s="28"/>
      <c r="Y66" s="28">
        <v>800</v>
      </c>
      <c r="Z66">
        <v>800</v>
      </c>
      <c r="AA66">
        <v>800</v>
      </c>
      <c r="AB66">
        <v>800</v>
      </c>
      <c r="AC66">
        <v>800</v>
      </c>
      <c r="AD66">
        <v>800</v>
      </c>
      <c r="AE66">
        <v>800</v>
      </c>
      <c r="AF66">
        <v>800</v>
      </c>
      <c r="AG66">
        <v>800</v>
      </c>
      <c r="AH66">
        <v>800</v>
      </c>
      <c r="AI66">
        <v>800</v>
      </c>
      <c r="AJ66">
        <v>800</v>
      </c>
      <c r="AK66">
        <v>800</v>
      </c>
      <c r="AL66" s="28"/>
      <c r="AM66" s="28">
        <v>850</v>
      </c>
      <c r="AN66">
        <v>850</v>
      </c>
      <c r="AO66">
        <v>850</v>
      </c>
      <c r="AP66">
        <v>850</v>
      </c>
      <c r="AQ66">
        <v>850</v>
      </c>
      <c r="AR66">
        <v>850</v>
      </c>
      <c r="AS66">
        <v>850</v>
      </c>
      <c r="AT66">
        <v>850</v>
      </c>
      <c r="AU66">
        <v>850</v>
      </c>
      <c r="AV66">
        <v>850</v>
      </c>
      <c r="AW66">
        <v>850</v>
      </c>
      <c r="AX66">
        <v>850</v>
      </c>
      <c r="AY66">
        <v>850</v>
      </c>
      <c r="AZ66" s="28"/>
      <c r="BA66" s="28"/>
      <c r="BB66">
        <v>1000</v>
      </c>
      <c r="BC66">
        <v>1000</v>
      </c>
      <c r="BD66">
        <v>1000</v>
      </c>
      <c r="BE66">
        <v>1000</v>
      </c>
      <c r="BF66">
        <v>1000</v>
      </c>
      <c r="BG66">
        <v>1000</v>
      </c>
      <c r="BH66">
        <v>1000</v>
      </c>
      <c r="BI66">
        <f>500+500</f>
        <v>1000</v>
      </c>
      <c r="BJ66">
        <v>1000</v>
      </c>
      <c r="BK66">
        <v>1000</v>
      </c>
      <c r="BL66">
        <v>1000</v>
      </c>
      <c r="BN66" s="28"/>
      <c r="BO66" s="28"/>
      <c r="BP66" s="31"/>
      <c r="BQ66" s="31"/>
      <c r="CB66" s="28"/>
      <c r="CC66" s="28"/>
      <c r="CP66" s="5">
        <v>0</v>
      </c>
      <c r="CQ66" s="28"/>
      <c r="CR66" s="28"/>
      <c r="CS66" s="28"/>
      <c r="CT66" s="406">
        <v>0</v>
      </c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47">
        <f>+CT66*(COUNTBLANK(CU66:DS66)-1)</f>
        <v>0</v>
      </c>
      <c r="DU66" s="7"/>
      <c r="DV66" s="7"/>
      <c r="DW66" s="7"/>
      <c r="DX66" s="275" t="s">
        <v>2398</v>
      </c>
    </row>
    <row r="67" spans="1:132" x14ac:dyDescent="0.25">
      <c r="A67" s="1">
        <v>405</v>
      </c>
      <c r="B67" t="s">
        <v>1465</v>
      </c>
      <c r="C67" s="31" t="s">
        <v>186</v>
      </c>
      <c r="D67" s="31" t="s">
        <v>187</v>
      </c>
      <c r="E67" t="s">
        <v>331</v>
      </c>
      <c r="F67" t="s">
        <v>1350</v>
      </c>
      <c r="G67" s="41" t="s">
        <v>1466</v>
      </c>
      <c r="H67" s="41"/>
      <c r="I67" s="41"/>
      <c r="AZ67" s="28">
        <v>2000</v>
      </c>
      <c r="BA67" s="28"/>
      <c r="BB67">
        <v>1000</v>
      </c>
      <c r="BC67">
        <v>1000</v>
      </c>
      <c r="BD67">
        <v>1000</v>
      </c>
      <c r="BE67">
        <v>1000</v>
      </c>
      <c r="BF67">
        <v>1000</v>
      </c>
      <c r="BG67">
        <v>1000</v>
      </c>
      <c r="BH67">
        <v>1000</v>
      </c>
      <c r="BI67">
        <v>1000</v>
      </c>
      <c r="BJ67">
        <v>1000</v>
      </c>
      <c r="BK67">
        <v>1000</v>
      </c>
      <c r="BL67">
        <v>1000</v>
      </c>
      <c r="BM67">
        <v>1000</v>
      </c>
      <c r="BN67" s="28"/>
      <c r="BO67" s="28"/>
      <c r="BP67" s="31">
        <v>800</v>
      </c>
      <c r="BQ67" s="31">
        <v>800</v>
      </c>
      <c r="BR67" s="183">
        <v>1000</v>
      </c>
      <c r="BS67" s="183">
        <v>1000</v>
      </c>
      <c r="BT67" s="183">
        <v>1000</v>
      </c>
      <c r="BU67" s="183">
        <v>1000</v>
      </c>
      <c r="BV67" s="183">
        <v>1000</v>
      </c>
      <c r="BW67" s="183">
        <v>1000</v>
      </c>
      <c r="BX67" s="183">
        <v>1000</v>
      </c>
      <c r="BY67" s="183">
        <v>1000</v>
      </c>
      <c r="BZ67" s="183">
        <v>1000</v>
      </c>
      <c r="CA67" s="183">
        <v>1000</v>
      </c>
      <c r="CB67" s="28"/>
      <c r="CC67" s="28">
        <v>1200</v>
      </c>
      <c r="CD67" s="183">
        <v>1200</v>
      </c>
      <c r="CE67" s="183">
        <v>1200</v>
      </c>
      <c r="CF67" s="183">
        <v>1200</v>
      </c>
      <c r="CG67" s="183">
        <v>1200</v>
      </c>
      <c r="CH67" s="183">
        <v>1200</v>
      </c>
      <c r="CI67" s="183">
        <v>1200</v>
      </c>
      <c r="CJ67" s="183">
        <v>1200</v>
      </c>
      <c r="CK67" s="183">
        <v>1200</v>
      </c>
      <c r="CL67" s="183">
        <v>1200</v>
      </c>
      <c r="CM67" s="318">
        <v>1200</v>
      </c>
      <c r="CN67" s="318">
        <v>1200</v>
      </c>
      <c r="CO67" s="318">
        <v>1200</v>
      </c>
      <c r="CP67" s="275">
        <f ca="1">1200*(COUNTBLANK(BU67:CQ67)-2)</f>
        <v>0</v>
      </c>
      <c r="CQ67" s="28"/>
      <c r="CR67" s="28"/>
      <c r="CS67" s="28"/>
      <c r="CT67" s="406">
        <v>1400</v>
      </c>
      <c r="CU67" s="7" t="s">
        <v>2926</v>
      </c>
      <c r="CV67" s="7" t="s">
        <v>2926</v>
      </c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435">
        <v>0</v>
      </c>
      <c r="DU67" s="509"/>
      <c r="DV67" s="509"/>
      <c r="DW67" s="509"/>
      <c r="DX67" t="s">
        <v>4306</v>
      </c>
    </row>
    <row r="68" spans="1:132" x14ac:dyDescent="0.25">
      <c r="A68" s="1">
        <v>214</v>
      </c>
      <c r="B68" t="s">
        <v>546</v>
      </c>
      <c r="C68" s="31" t="s">
        <v>1463</v>
      </c>
      <c r="D68" s="31" t="s">
        <v>1464</v>
      </c>
      <c r="E68" t="s">
        <v>110</v>
      </c>
      <c r="F68" t="s">
        <v>459</v>
      </c>
      <c r="G68" s="41" t="s">
        <v>768</v>
      </c>
      <c r="H68" s="41"/>
      <c r="I68" s="41"/>
      <c r="X68" s="28">
        <v>1000</v>
      </c>
      <c r="Y68" s="28"/>
      <c r="Z68">
        <v>800</v>
      </c>
      <c r="AA68">
        <v>800</v>
      </c>
      <c r="AB68" s="133">
        <v>0</v>
      </c>
      <c r="AC68" s="133">
        <v>0</v>
      </c>
      <c r="AD68">
        <v>800</v>
      </c>
      <c r="AE68">
        <v>800</v>
      </c>
      <c r="AF68" s="134">
        <v>800</v>
      </c>
      <c r="AG68" s="134">
        <v>800</v>
      </c>
      <c r="AH68">
        <v>800</v>
      </c>
      <c r="AI68">
        <v>800</v>
      </c>
      <c r="AJ68">
        <v>800</v>
      </c>
      <c r="AK68">
        <v>800</v>
      </c>
      <c r="AL68" s="28"/>
      <c r="AM68" s="28"/>
      <c r="AN68">
        <v>850</v>
      </c>
      <c r="AO68" s="174">
        <v>850</v>
      </c>
      <c r="AP68">
        <v>850</v>
      </c>
      <c r="AQ68">
        <v>850</v>
      </c>
      <c r="AR68">
        <v>850</v>
      </c>
      <c r="AS68" s="192">
        <v>850</v>
      </c>
      <c r="AT68">
        <v>850</v>
      </c>
      <c r="AU68" s="189">
        <v>850</v>
      </c>
      <c r="AV68">
        <v>850</v>
      </c>
      <c r="AW68">
        <v>850</v>
      </c>
      <c r="AX68">
        <v>850</v>
      </c>
      <c r="AY68">
        <v>850</v>
      </c>
      <c r="AZ68" s="28"/>
      <c r="BA68" s="28"/>
      <c r="BB68">
        <v>1000</v>
      </c>
      <c r="BC68">
        <v>1000</v>
      </c>
      <c r="BD68">
        <v>1000</v>
      </c>
      <c r="BE68">
        <v>1000</v>
      </c>
      <c r="BF68">
        <v>1000</v>
      </c>
      <c r="BG68">
        <v>1000</v>
      </c>
      <c r="BH68">
        <v>1000</v>
      </c>
      <c r="BI68">
        <v>1000</v>
      </c>
      <c r="BJ68">
        <v>1000</v>
      </c>
      <c r="BK68">
        <v>1000</v>
      </c>
      <c r="BL68">
        <v>1000</v>
      </c>
      <c r="BM68">
        <v>1000</v>
      </c>
      <c r="BN68" s="28"/>
      <c r="BO68" s="28"/>
      <c r="BP68" s="31">
        <v>1000</v>
      </c>
      <c r="BQ68" s="31">
        <v>1000</v>
      </c>
      <c r="BR68" s="183">
        <v>1000</v>
      </c>
      <c r="BS68" s="183">
        <v>1000</v>
      </c>
      <c r="BT68" s="183">
        <v>1000</v>
      </c>
      <c r="BU68" s="183">
        <v>1000</v>
      </c>
      <c r="BV68" s="183">
        <v>1000</v>
      </c>
      <c r="BW68" s="183">
        <v>1000</v>
      </c>
      <c r="BX68" s="183">
        <v>1000</v>
      </c>
      <c r="BY68" s="183">
        <v>1000</v>
      </c>
      <c r="BZ68" s="183">
        <v>1000</v>
      </c>
      <c r="CA68" s="183">
        <v>1000</v>
      </c>
      <c r="CB68" s="28"/>
      <c r="CC68" s="28"/>
      <c r="CD68" s="183">
        <v>1000</v>
      </c>
      <c r="CE68" s="183">
        <v>1200</v>
      </c>
      <c r="CF68" s="183">
        <v>1200</v>
      </c>
      <c r="CG68" s="183">
        <v>1200</v>
      </c>
      <c r="CH68">
        <v>1200</v>
      </c>
      <c r="CI68">
        <v>1200</v>
      </c>
      <c r="CJ68">
        <v>1200</v>
      </c>
      <c r="CK68">
        <v>1200</v>
      </c>
      <c r="CL68">
        <v>1200</v>
      </c>
      <c r="CM68">
        <v>1200</v>
      </c>
      <c r="CN68">
        <v>1200</v>
      </c>
      <c r="CO68" s="318">
        <v>1200</v>
      </c>
      <c r="CP68" s="275">
        <f>1200*(COUNTBLANK(BU68:CO68)-2)</f>
        <v>0</v>
      </c>
      <c r="CQ68" s="28"/>
      <c r="CR68" s="28"/>
      <c r="CS68" s="28"/>
      <c r="CT68" s="406">
        <v>1400</v>
      </c>
      <c r="CU68" s="7" t="s">
        <v>2761</v>
      </c>
      <c r="CV68" s="7" t="s">
        <v>3114</v>
      </c>
      <c r="CW68" s="7" t="s">
        <v>3114</v>
      </c>
      <c r="CX68" s="7" t="s">
        <v>3299</v>
      </c>
      <c r="CY68" s="7" t="s">
        <v>3299</v>
      </c>
      <c r="CZ68" s="7" t="s">
        <v>3484</v>
      </c>
      <c r="DA68" s="7" t="s">
        <v>3807</v>
      </c>
      <c r="DB68" s="135" t="s">
        <v>3965</v>
      </c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47">
        <v>0</v>
      </c>
      <c r="DU68" s="7"/>
      <c r="DV68" s="7"/>
      <c r="DW68" s="7"/>
    </row>
    <row r="69" spans="1:132" s="275" customFormat="1" x14ac:dyDescent="0.25">
      <c r="A69" s="1"/>
      <c r="C69" s="295" t="s">
        <v>1947</v>
      </c>
      <c r="D69" s="31" t="s">
        <v>1948</v>
      </c>
      <c r="G69" s="41"/>
      <c r="J69" s="15"/>
      <c r="K69" s="15"/>
      <c r="AL69" s="171"/>
      <c r="AM69" s="171"/>
      <c r="AZ69" s="28"/>
      <c r="BA69" s="28"/>
      <c r="BN69" s="28"/>
      <c r="BO69" s="28"/>
      <c r="BP69" s="31"/>
      <c r="BQ69" s="31"/>
      <c r="CB69" s="28"/>
      <c r="CC69" s="28"/>
      <c r="CQ69" s="28"/>
      <c r="CR69" s="28"/>
      <c r="CS69" s="28"/>
      <c r="CT69" s="406"/>
      <c r="CU69" s="135"/>
      <c r="CV69" s="135"/>
      <c r="CW69" s="135"/>
      <c r="CX69" s="135"/>
      <c r="CY69" s="135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47"/>
      <c r="DU69" s="7"/>
      <c r="DV69" s="7"/>
      <c r="DW69" s="7"/>
    </row>
    <row r="70" spans="1:132" x14ac:dyDescent="0.25">
      <c r="A70" s="1">
        <v>37</v>
      </c>
      <c r="B70" t="s">
        <v>199</v>
      </c>
      <c r="C70" s="165" t="s">
        <v>623</v>
      </c>
      <c r="D70" s="149" t="s">
        <v>624</v>
      </c>
      <c r="E70" t="s">
        <v>1</v>
      </c>
      <c r="F70" t="s">
        <v>106</v>
      </c>
      <c r="G70" s="41" t="s">
        <v>755</v>
      </c>
      <c r="H70" s="41"/>
      <c r="I70" s="41"/>
      <c r="J70" s="405"/>
      <c r="K70" s="405">
        <v>750</v>
      </c>
      <c r="L70">
        <v>700</v>
      </c>
      <c r="M70">
        <v>700</v>
      </c>
      <c r="N70">
        <v>700</v>
      </c>
      <c r="O70">
        <v>700</v>
      </c>
      <c r="P70">
        <v>750</v>
      </c>
      <c r="Q70">
        <v>750</v>
      </c>
      <c r="R70">
        <v>750</v>
      </c>
      <c r="S70">
        <v>750</v>
      </c>
      <c r="T70">
        <v>750</v>
      </c>
      <c r="U70">
        <v>750</v>
      </c>
      <c r="V70">
        <v>750</v>
      </c>
      <c r="W70">
        <v>750</v>
      </c>
      <c r="X70" s="242"/>
      <c r="Y70" s="242">
        <v>800</v>
      </c>
      <c r="Z70">
        <v>800</v>
      </c>
      <c r="AA70">
        <v>800</v>
      </c>
      <c r="AB70" s="60">
        <v>0</v>
      </c>
      <c r="AC70">
        <v>0</v>
      </c>
      <c r="AD70">
        <v>800</v>
      </c>
      <c r="AE70">
        <v>800</v>
      </c>
      <c r="AF70">
        <v>800</v>
      </c>
      <c r="AG70">
        <v>800</v>
      </c>
      <c r="AH70">
        <v>800</v>
      </c>
      <c r="AI70">
        <v>800</v>
      </c>
      <c r="AJ70">
        <v>800</v>
      </c>
      <c r="AK70">
        <v>800</v>
      </c>
      <c r="AL70" s="242"/>
      <c r="AM70" s="242">
        <v>850</v>
      </c>
      <c r="AN70">
        <v>850</v>
      </c>
      <c r="AO70">
        <v>850</v>
      </c>
      <c r="AP70">
        <v>850</v>
      </c>
      <c r="AQ70">
        <v>850</v>
      </c>
      <c r="AR70">
        <v>850</v>
      </c>
      <c r="AS70">
        <v>850</v>
      </c>
      <c r="AT70">
        <v>850</v>
      </c>
      <c r="AU70">
        <v>850</v>
      </c>
      <c r="AV70">
        <v>850</v>
      </c>
      <c r="AW70">
        <v>850</v>
      </c>
      <c r="AX70">
        <v>850</v>
      </c>
      <c r="AY70">
        <v>850</v>
      </c>
      <c r="AZ70" s="242"/>
      <c r="BA70" s="242">
        <v>1000</v>
      </c>
      <c r="BB70">
        <v>1000</v>
      </c>
      <c r="BC70">
        <v>1000</v>
      </c>
      <c r="BD70">
        <v>1000</v>
      </c>
      <c r="BE70">
        <v>1000</v>
      </c>
      <c r="BF70">
        <v>1000</v>
      </c>
      <c r="BG70">
        <v>1000</v>
      </c>
      <c r="BH70">
        <v>1000</v>
      </c>
      <c r="BI70">
        <v>1000</v>
      </c>
      <c r="BJ70">
        <v>1000</v>
      </c>
      <c r="BK70">
        <v>1000</v>
      </c>
      <c r="BL70">
        <v>1000</v>
      </c>
      <c r="BM70">
        <v>1000</v>
      </c>
      <c r="BN70" s="242"/>
      <c r="BO70" s="242">
        <v>1000</v>
      </c>
      <c r="BP70" s="149">
        <v>1000</v>
      </c>
      <c r="BQ70" s="149">
        <v>1000</v>
      </c>
      <c r="BR70" s="183">
        <v>1000</v>
      </c>
      <c r="BS70" s="183">
        <v>1000</v>
      </c>
      <c r="BT70" s="183">
        <v>1000</v>
      </c>
      <c r="BU70" s="183">
        <v>1000</v>
      </c>
      <c r="BV70" s="183">
        <v>1000</v>
      </c>
      <c r="BW70" s="183">
        <v>1000</v>
      </c>
      <c r="BX70" s="183">
        <v>1000</v>
      </c>
      <c r="BY70" s="183">
        <v>1000</v>
      </c>
      <c r="BZ70" s="183">
        <v>1000</v>
      </c>
      <c r="CA70" s="183">
        <v>1000</v>
      </c>
      <c r="CB70" s="242"/>
      <c r="CC70" s="242"/>
      <c r="CD70" s="183">
        <v>1200</v>
      </c>
      <c r="CE70" s="183">
        <v>1200</v>
      </c>
      <c r="CF70" s="183">
        <v>1200</v>
      </c>
      <c r="CG70" s="183">
        <v>1200</v>
      </c>
      <c r="CH70" s="183">
        <v>1200</v>
      </c>
      <c r="CI70" s="183">
        <v>1200</v>
      </c>
      <c r="CJ70" s="183">
        <v>1200</v>
      </c>
      <c r="CK70" s="183">
        <v>1200</v>
      </c>
      <c r="CL70" s="183">
        <v>1200</v>
      </c>
      <c r="CM70" s="318">
        <v>1200</v>
      </c>
      <c r="CN70" s="318">
        <v>1200</v>
      </c>
      <c r="CO70" s="318">
        <v>1200</v>
      </c>
      <c r="CP70" s="275">
        <f>1200*(COUNTBLANK(BU70:CO70)-2)</f>
        <v>0</v>
      </c>
      <c r="CQ70" s="242"/>
      <c r="CR70" s="242"/>
      <c r="CS70" s="242"/>
      <c r="CT70" s="461">
        <v>0</v>
      </c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541"/>
      <c r="DH70" s="520"/>
      <c r="DI70" s="521"/>
      <c r="DJ70" s="521"/>
      <c r="DK70" s="521"/>
      <c r="DL70" s="521"/>
      <c r="DM70" s="521"/>
      <c r="DN70" s="521"/>
      <c r="DO70" s="521"/>
      <c r="DP70" s="521"/>
      <c r="DQ70" s="521"/>
      <c r="DR70" s="521"/>
      <c r="DS70" s="7"/>
      <c r="DT70" s="47">
        <f t="shared" ref="DT70:DT75" si="3">+CT70*(COUNTBLANK(CU70:DS70)-1)</f>
        <v>0</v>
      </c>
      <c r="DU70" s="28"/>
      <c r="DV70" s="28"/>
      <c r="DW70" s="103"/>
      <c r="DX70" t="s">
        <v>4235</v>
      </c>
      <c r="EA70" t="s">
        <v>4276</v>
      </c>
    </row>
    <row r="71" spans="1:132" x14ac:dyDescent="0.25">
      <c r="A71" s="1">
        <v>469</v>
      </c>
      <c r="B71" t="s">
        <v>1805</v>
      </c>
      <c r="C71" s="31" t="s">
        <v>1803</v>
      </c>
      <c r="D71" s="31" t="s">
        <v>1804</v>
      </c>
      <c r="E71" s="47" t="s">
        <v>320</v>
      </c>
      <c r="F71" s="31"/>
      <c r="G71" s="42" t="s">
        <v>2314</v>
      </c>
      <c r="H71" s="42"/>
      <c r="I71" s="42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465"/>
      <c r="AM71" s="465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28"/>
      <c r="BA71" s="28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28">
        <v>2500</v>
      </c>
      <c r="BO71" s="28">
        <v>1100</v>
      </c>
      <c r="BP71" s="113"/>
      <c r="BQ71" s="113"/>
      <c r="BR71" s="31">
        <v>1100</v>
      </c>
      <c r="BS71" s="31">
        <v>1100</v>
      </c>
      <c r="BT71" s="31">
        <v>1100</v>
      </c>
      <c r="BU71" s="31">
        <v>1100</v>
      </c>
      <c r="BV71" s="31">
        <v>1100</v>
      </c>
      <c r="BW71" s="31">
        <v>1100</v>
      </c>
      <c r="BX71" s="31">
        <v>1100</v>
      </c>
      <c r="BY71" s="31">
        <v>1100</v>
      </c>
      <c r="BZ71" s="31">
        <v>1100</v>
      </c>
      <c r="CA71" s="31">
        <v>1100</v>
      </c>
      <c r="CB71" s="28"/>
      <c r="CC71" s="28"/>
      <c r="CD71" s="31">
        <v>1200</v>
      </c>
      <c r="CE71" s="31">
        <v>1200</v>
      </c>
      <c r="CF71" s="31">
        <v>1200</v>
      </c>
      <c r="CG71" s="31">
        <v>1200</v>
      </c>
      <c r="CH71" s="31">
        <v>1200</v>
      </c>
      <c r="CI71" s="31">
        <v>1200</v>
      </c>
      <c r="CJ71" s="31">
        <v>1200</v>
      </c>
      <c r="CK71" s="31">
        <v>1200</v>
      </c>
      <c r="CL71" s="31">
        <v>1200</v>
      </c>
      <c r="CM71" s="31">
        <v>1200</v>
      </c>
      <c r="CN71" s="31">
        <v>1200</v>
      </c>
      <c r="CO71" s="229" t="s">
        <v>3032</v>
      </c>
      <c r="CP71" s="31">
        <v>0</v>
      </c>
      <c r="CQ71" s="28"/>
      <c r="CR71" s="28"/>
      <c r="CS71" s="28"/>
      <c r="CT71" s="406">
        <v>0</v>
      </c>
      <c r="CU71" s="47"/>
      <c r="CV71" s="47"/>
      <c r="CW71" s="47"/>
      <c r="CX71" s="47"/>
      <c r="CY71" s="47"/>
      <c r="CZ71" s="47"/>
      <c r="DA71" s="47"/>
      <c r="DB71" s="47"/>
      <c r="DC71" s="47"/>
      <c r="DD71" s="47"/>
      <c r="DE71" s="47"/>
      <c r="DF71" s="47"/>
      <c r="DG71" s="541"/>
      <c r="DH71" s="520"/>
      <c r="DI71" s="542"/>
      <c r="DJ71" s="542"/>
      <c r="DK71" s="542"/>
      <c r="DL71" s="542"/>
      <c r="DM71" s="542"/>
      <c r="DN71" s="542"/>
      <c r="DO71" s="542"/>
      <c r="DP71" s="542"/>
      <c r="DQ71" s="542"/>
      <c r="DR71" s="542"/>
      <c r="DS71" s="339"/>
      <c r="DT71" s="47">
        <f t="shared" si="3"/>
        <v>0</v>
      </c>
      <c r="DU71" s="28"/>
      <c r="DV71" s="28"/>
      <c r="DW71" s="103"/>
    </row>
    <row r="72" spans="1:132" s="275" customFormat="1" x14ac:dyDescent="0.25">
      <c r="A72" s="1"/>
      <c r="C72" s="492" t="s">
        <v>651</v>
      </c>
      <c r="D72" s="64" t="s">
        <v>629</v>
      </c>
      <c r="G72" s="41"/>
      <c r="J72" s="15"/>
      <c r="K72" s="15"/>
      <c r="AL72" s="171"/>
      <c r="AM72" s="171"/>
      <c r="AZ72" s="28"/>
      <c r="BA72" s="28"/>
      <c r="BN72" s="28"/>
      <c r="BO72" s="28"/>
      <c r="BP72" s="31"/>
      <c r="BQ72" s="31"/>
      <c r="CB72" s="28"/>
      <c r="CC72" s="28"/>
      <c r="CQ72" s="28"/>
      <c r="CR72" s="28"/>
      <c r="CS72" s="28"/>
      <c r="CT72" s="406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47">
        <f t="shared" si="3"/>
        <v>0</v>
      </c>
      <c r="DU72" s="7"/>
      <c r="DV72" s="7"/>
      <c r="DW72" s="7"/>
    </row>
    <row r="73" spans="1:132" s="275" customFormat="1" x14ac:dyDescent="0.25">
      <c r="A73" s="37">
        <v>254</v>
      </c>
      <c r="B73" s="79" t="s">
        <v>650</v>
      </c>
      <c r="C73" s="33" t="s">
        <v>177</v>
      </c>
      <c r="D73" s="31" t="s">
        <v>178</v>
      </c>
      <c r="E73" s="64" t="s">
        <v>107</v>
      </c>
      <c r="F73" s="64" t="s">
        <v>459</v>
      </c>
      <c r="G73" s="65" t="s">
        <v>800</v>
      </c>
      <c r="H73" s="65"/>
      <c r="I73" s="65"/>
      <c r="J73" s="466"/>
      <c r="K73" s="466"/>
      <c r="L73" s="466"/>
      <c r="M73" s="466"/>
      <c r="N73" s="466"/>
      <c r="O73" s="466"/>
      <c r="P73" s="466"/>
      <c r="Q73" s="466"/>
      <c r="R73" s="466"/>
      <c r="S73" s="466"/>
      <c r="T73" s="466"/>
      <c r="U73" s="466"/>
      <c r="V73" s="466"/>
      <c r="W73" s="466"/>
      <c r="X73" s="67">
        <v>1000</v>
      </c>
      <c r="Y73" s="67">
        <v>800</v>
      </c>
      <c r="Z73" s="64">
        <v>800</v>
      </c>
      <c r="AA73" s="64">
        <v>800</v>
      </c>
      <c r="AB73" s="64">
        <v>800</v>
      </c>
      <c r="AC73" s="64">
        <v>800</v>
      </c>
      <c r="AD73" s="63">
        <v>800</v>
      </c>
      <c r="AE73" s="63">
        <v>800</v>
      </c>
      <c r="AF73" s="63">
        <v>800</v>
      </c>
      <c r="AG73" s="63">
        <v>800</v>
      </c>
      <c r="AH73" s="63">
        <v>800</v>
      </c>
      <c r="AI73" s="63">
        <v>800</v>
      </c>
      <c r="AJ73" s="63">
        <v>800</v>
      </c>
      <c r="AK73" s="63">
        <v>800</v>
      </c>
      <c r="AL73" s="67"/>
      <c r="AM73" s="67">
        <v>850</v>
      </c>
      <c r="AN73" s="63">
        <v>850</v>
      </c>
      <c r="AO73" s="63">
        <v>850</v>
      </c>
      <c r="AP73" s="63">
        <v>850</v>
      </c>
      <c r="AQ73" s="63">
        <v>850</v>
      </c>
      <c r="AR73" s="31">
        <v>850</v>
      </c>
      <c r="AS73" s="63">
        <v>850</v>
      </c>
      <c r="AT73" s="63">
        <v>850</v>
      </c>
      <c r="AU73" s="63">
        <v>850</v>
      </c>
      <c r="AV73" s="63">
        <v>850</v>
      </c>
      <c r="AW73" s="63">
        <v>850</v>
      </c>
      <c r="AX73" s="63">
        <v>850</v>
      </c>
      <c r="AY73" s="63">
        <v>850</v>
      </c>
      <c r="AZ73" s="28"/>
      <c r="BA73" s="28">
        <v>1000</v>
      </c>
      <c r="BB73" s="63">
        <v>1000</v>
      </c>
      <c r="BC73" s="63">
        <v>1000</v>
      </c>
      <c r="BD73" s="63">
        <v>1000</v>
      </c>
      <c r="BE73" s="63">
        <v>1000</v>
      </c>
      <c r="BF73" s="63">
        <v>1000</v>
      </c>
      <c r="BG73" s="63">
        <v>1000</v>
      </c>
      <c r="BH73" s="63">
        <v>1000</v>
      </c>
      <c r="BI73" s="63">
        <v>1000</v>
      </c>
      <c r="BJ73" s="63">
        <v>1000</v>
      </c>
      <c r="BK73" s="63">
        <v>1000</v>
      </c>
      <c r="BL73" s="63">
        <v>1000</v>
      </c>
      <c r="BM73" s="63">
        <v>1000</v>
      </c>
      <c r="BN73" s="28"/>
      <c r="BO73" s="28"/>
      <c r="BP73" s="31">
        <v>1000</v>
      </c>
      <c r="BQ73" s="31">
        <v>1000</v>
      </c>
      <c r="BR73" s="31">
        <v>1000</v>
      </c>
      <c r="BS73" s="31">
        <v>1000</v>
      </c>
      <c r="BT73" s="31">
        <v>1000</v>
      </c>
      <c r="BU73" s="31">
        <v>1000</v>
      </c>
      <c r="BV73" s="31">
        <v>1000</v>
      </c>
      <c r="BW73" s="31">
        <v>1000</v>
      </c>
      <c r="BX73" s="31">
        <v>1000</v>
      </c>
      <c r="BY73" s="31">
        <v>1000</v>
      </c>
      <c r="BZ73" s="31">
        <v>1000</v>
      </c>
      <c r="CA73" s="31">
        <v>1000</v>
      </c>
      <c r="CB73" s="250"/>
      <c r="CC73" s="28" t="s">
        <v>3210</v>
      </c>
      <c r="CD73" s="31">
        <v>1000</v>
      </c>
      <c r="CE73" s="31">
        <v>1000</v>
      </c>
      <c r="CF73" s="31">
        <v>1000</v>
      </c>
      <c r="CG73" s="31">
        <v>1200</v>
      </c>
      <c r="CH73" s="31">
        <v>1200</v>
      </c>
      <c r="CI73" s="31">
        <v>1200</v>
      </c>
      <c r="CJ73" s="31">
        <v>1200</v>
      </c>
      <c r="CK73" s="31">
        <v>1200</v>
      </c>
      <c r="CL73" s="229">
        <v>1200</v>
      </c>
      <c r="CM73" s="229">
        <v>1200</v>
      </c>
      <c r="CN73" s="229" t="s">
        <v>3209</v>
      </c>
      <c r="CO73" s="31" t="s">
        <v>4220</v>
      </c>
      <c r="CP73" s="31">
        <v>0</v>
      </c>
      <c r="CQ73" s="28" t="s">
        <v>3368</v>
      </c>
      <c r="CR73" s="28"/>
      <c r="CS73" s="28"/>
      <c r="CT73" s="406">
        <v>1300</v>
      </c>
      <c r="CU73" s="47" t="s">
        <v>3445</v>
      </c>
      <c r="CV73" s="47" t="s">
        <v>3445</v>
      </c>
      <c r="CW73" s="47" t="s">
        <v>3445</v>
      </c>
      <c r="CX73" s="47" t="s">
        <v>3869</v>
      </c>
      <c r="CY73" s="47" t="s">
        <v>3869</v>
      </c>
      <c r="CZ73" s="47" t="s">
        <v>3869</v>
      </c>
      <c r="DA73" s="47" t="s">
        <v>3869</v>
      </c>
      <c r="DB73" s="47" t="s">
        <v>4203</v>
      </c>
      <c r="DC73" s="47" t="s">
        <v>4203</v>
      </c>
      <c r="DD73" s="47" t="s">
        <v>4470</v>
      </c>
      <c r="DE73" s="47" t="s">
        <v>4702</v>
      </c>
      <c r="DF73" s="196" t="s">
        <v>5139</v>
      </c>
      <c r="DG73" s="520"/>
      <c r="DH73" s="520"/>
      <c r="DI73" s="520"/>
      <c r="DJ73" s="520"/>
      <c r="DK73" s="520"/>
      <c r="DL73" s="542"/>
      <c r="DM73" s="542"/>
      <c r="DN73" s="542"/>
      <c r="DO73" s="542"/>
      <c r="DP73" s="542"/>
      <c r="DQ73" s="542"/>
      <c r="DR73" s="542"/>
      <c r="DS73" s="339"/>
      <c r="DT73" s="47">
        <f t="shared" si="3"/>
        <v>15600</v>
      </c>
      <c r="DU73" s="28"/>
      <c r="DV73" s="28"/>
      <c r="DW73" s="103"/>
    </row>
    <row r="74" spans="1:132" x14ac:dyDescent="0.25">
      <c r="A74" s="1">
        <v>60</v>
      </c>
      <c r="B74" t="s">
        <v>210</v>
      </c>
      <c r="C74" s="19" t="s">
        <v>183</v>
      </c>
      <c r="D74" s="31" t="s">
        <v>184</v>
      </c>
      <c r="E74" s="31" t="s">
        <v>1</v>
      </c>
      <c r="F74" s="31" t="s">
        <v>106</v>
      </c>
      <c r="G74" s="42" t="s">
        <v>760</v>
      </c>
      <c r="H74" s="42"/>
      <c r="I74" s="42"/>
      <c r="K74" s="15">
        <v>750</v>
      </c>
      <c r="L74" s="31">
        <v>700</v>
      </c>
      <c r="M74" s="31">
        <v>700</v>
      </c>
      <c r="N74" s="31">
        <v>700</v>
      </c>
      <c r="O74" s="31">
        <v>700</v>
      </c>
      <c r="P74" s="31">
        <v>750</v>
      </c>
      <c r="Q74" s="31">
        <v>750</v>
      </c>
      <c r="R74" s="31">
        <v>750</v>
      </c>
      <c r="S74" s="31">
        <v>750</v>
      </c>
      <c r="T74" s="31">
        <v>750</v>
      </c>
      <c r="U74" s="31">
        <v>750</v>
      </c>
      <c r="V74" s="31">
        <v>750</v>
      </c>
      <c r="W74" s="31">
        <v>750</v>
      </c>
      <c r="X74" s="28"/>
      <c r="Y74" s="28">
        <v>800</v>
      </c>
      <c r="Z74" s="31">
        <v>800</v>
      </c>
      <c r="AA74" s="31">
        <v>800</v>
      </c>
      <c r="AB74" s="67">
        <v>800</v>
      </c>
      <c r="AC74" s="31">
        <v>800</v>
      </c>
      <c r="AD74" s="31">
        <v>800</v>
      </c>
      <c r="AE74" s="31">
        <v>800</v>
      </c>
      <c r="AF74" s="31">
        <v>800</v>
      </c>
      <c r="AG74" s="31">
        <v>800</v>
      </c>
      <c r="AH74" s="31">
        <v>800</v>
      </c>
      <c r="AI74" s="31">
        <v>800</v>
      </c>
      <c r="AJ74" s="31">
        <v>800</v>
      </c>
      <c r="AK74" s="31">
        <v>800</v>
      </c>
      <c r="AL74" s="28"/>
      <c r="AM74" s="28">
        <v>850</v>
      </c>
      <c r="AN74" s="31">
        <v>850</v>
      </c>
      <c r="AO74" s="31">
        <v>850</v>
      </c>
      <c r="AP74" s="31">
        <v>850</v>
      </c>
      <c r="AQ74" s="31">
        <v>850</v>
      </c>
      <c r="AR74" s="31">
        <v>850</v>
      </c>
      <c r="AS74" s="31">
        <v>850</v>
      </c>
      <c r="AT74" s="31">
        <v>850</v>
      </c>
      <c r="AU74" s="31">
        <v>850</v>
      </c>
      <c r="AV74" s="31">
        <v>850</v>
      </c>
      <c r="AW74" s="31">
        <v>850</v>
      </c>
      <c r="AX74" s="31">
        <v>850</v>
      </c>
      <c r="AY74" s="31">
        <v>850</v>
      </c>
      <c r="AZ74" s="28"/>
      <c r="BA74" s="28"/>
      <c r="BB74" s="31">
        <v>1000</v>
      </c>
      <c r="BC74" s="31">
        <v>1000</v>
      </c>
      <c r="BD74" s="31">
        <v>1000</v>
      </c>
      <c r="BE74" s="31">
        <v>1000</v>
      </c>
      <c r="BF74" s="31">
        <v>1000</v>
      </c>
      <c r="BG74" s="31">
        <v>1000</v>
      </c>
      <c r="BH74" s="31">
        <v>1000</v>
      </c>
      <c r="BI74" s="31">
        <v>1000</v>
      </c>
      <c r="BJ74" s="31">
        <v>1000</v>
      </c>
      <c r="BK74" s="31">
        <v>1000</v>
      </c>
      <c r="BL74" s="31">
        <v>1000</v>
      </c>
      <c r="BM74" s="31">
        <v>1000</v>
      </c>
      <c r="BN74" s="28"/>
      <c r="BO74" s="28">
        <v>1000</v>
      </c>
      <c r="BP74" s="31">
        <v>800</v>
      </c>
      <c r="BQ74" s="31">
        <v>800</v>
      </c>
      <c r="BR74" s="47">
        <v>1000</v>
      </c>
      <c r="BS74" s="47">
        <v>1000</v>
      </c>
      <c r="BT74" s="47">
        <v>1000</v>
      </c>
      <c r="BU74" s="47">
        <v>1000</v>
      </c>
      <c r="BV74" s="47">
        <v>1000</v>
      </c>
      <c r="BW74" s="47">
        <v>1000</v>
      </c>
      <c r="BX74" s="47">
        <v>1000</v>
      </c>
      <c r="BY74" s="47">
        <v>1000</v>
      </c>
      <c r="BZ74" s="47">
        <v>1000</v>
      </c>
      <c r="CA74" s="47">
        <v>1000</v>
      </c>
      <c r="CB74" s="28"/>
      <c r="CC74" s="28">
        <v>1200</v>
      </c>
      <c r="CD74" s="47">
        <v>1200</v>
      </c>
      <c r="CE74" s="47">
        <v>1200</v>
      </c>
      <c r="CF74" s="47">
        <v>1200</v>
      </c>
      <c r="CG74" s="47">
        <v>1200</v>
      </c>
      <c r="CH74" s="47">
        <v>1200</v>
      </c>
      <c r="CI74" s="47">
        <v>1200</v>
      </c>
      <c r="CJ74" s="47">
        <v>1200</v>
      </c>
      <c r="CK74" s="47">
        <v>1200</v>
      </c>
      <c r="CL74" s="47">
        <v>1200</v>
      </c>
      <c r="CM74" s="47">
        <v>1200</v>
      </c>
      <c r="CN74" s="47">
        <v>1200</v>
      </c>
      <c r="CO74" s="229">
        <v>1200</v>
      </c>
      <c r="CP74" s="31">
        <f>1200*(COUNTBLANK(BU74:CO74)-1)</f>
        <v>0</v>
      </c>
      <c r="CQ74" s="28"/>
      <c r="CR74" s="28" t="s">
        <v>5627</v>
      </c>
      <c r="CS74" s="28"/>
      <c r="CT74" s="406">
        <v>1400</v>
      </c>
      <c r="CU74" s="47" t="s">
        <v>2931</v>
      </c>
      <c r="CV74" s="47" t="s">
        <v>2931</v>
      </c>
      <c r="CW74" s="47" t="s">
        <v>3107</v>
      </c>
      <c r="CX74" s="47" t="s">
        <v>3180</v>
      </c>
      <c r="CY74" s="47" t="s">
        <v>3180</v>
      </c>
      <c r="CZ74" s="47" t="s">
        <v>3637</v>
      </c>
      <c r="DA74" s="47" t="s">
        <v>3637</v>
      </c>
      <c r="DB74" s="47" t="s">
        <v>3983</v>
      </c>
      <c r="DC74" s="47" t="s">
        <v>3203</v>
      </c>
      <c r="DD74" s="47" t="s">
        <v>3203</v>
      </c>
      <c r="DE74" s="47" t="s">
        <v>4623</v>
      </c>
      <c r="DF74" s="47" t="s">
        <v>4975</v>
      </c>
      <c r="DG74" s="541" t="s">
        <v>5628</v>
      </c>
      <c r="DH74" s="520" t="s">
        <v>5628</v>
      </c>
      <c r="DI74" s="520" t="s">
        <v>5975</v>
      </c>
      <c r="DJ74" s="520" t="s">
        <v>5975</v>
      </c>
      <c r="DK74" s="520" t="s">
        <v>5975</v>
      </c>
      <c r="DL74" s="520" t="s">
        <v>6206</v>
      </c>
      <c r="DM74" s="520" t="s">
        <v>6613</v>
      </c>
      <c r="DN74" s="520" t="s">
        <v>6613</v>
      </c>
      <c r="DO74" s="520" t="s">
        <v>7069</v>
      </c>
      <c r="DP74" s="520" t="s">
        <v>7069</v>
      </c>
      <c r="DQ74" s="520" t="s">
        <v>7267</v>
      </c>
      <c r="DR74" s="520" t="s">
        <v>7742</v>
      </c>
      <c r="DS74" s="7">
        <f>COUNTBLANK(DG74:DR74)</f>
        <v>0</v>
      </c>
      <c r="DT74" s="47">
        <f t="shared" si="3"/>
        <v>-1400</v>
      </c>
      <c r="DU74" s="28"/>
      <c r="DV74" s="28" t="s">
        <v>7742</v>
      </c>
      <c r="DW74" s="103"/>
    </row>
    <row r="75" spans="1:132" x14ac:dyDescent="0.25">
      <c r="A75" s="1">
        <v>63</v>
      </c>
      <c r="B75" t="s">
        <v>212</v>
      </c>
      <c r="C75" s="19" t="s">
        <v>230</v>
      </c>
      <c r="D75" s="280" t="s">
        <v>231</v>
      </c>
      <c r="E75" s="31" t="s">
        <v>1</v>
      </c>
      <c r="F75" s="31" t="s">
        <v>106</v>
      </c>
      <c r="G75" s="42" t="s">
        <v>762</v>
      </c>
      <c r="H75" s="42"/>
      <c r="I75" s="42"/>
      <c r="K75" s="15">
        <v>700</v>
      </c>
      <c r="L75" s="31">
        <v>700</v>
      </c>
      <c r="M75" s="31">
        <v>700</v>
      </c>
      <c r="N75" s="31">
        <v>700</v>
      </c>
      <c r="O75" s="31">
        <v>700</v>
      </c>
      <c r="P75" s="31">
        <v>700</v>
      </c>
      <c r="Q75" s="31">
        <v>700</v>
      </c>
      <c r="R75" s="31">
        <v>700</v>
      </c>
      <c r="S75" s="31">
        <v>700</v>
      </c>
      <c r="T75" s="31">
        <v>700</v>
      </c>
      <c r="U75" s="31">
        <v>700</v>
      </c>
      <c r="V75" s="31">
        <v>700</v>
      </c>
      <c r="W75" s="31">
        <v>700</v>
      </c>
      <c r="X75" s="28"/>
      <c r="Y75" s="28">
        <v>800</v>
      </c>
      <c r="Z75" s="31">
        <v>700</v>
      </c>
      <c r="AA75" s="31">
        <v>700</v>
      </c>
      <c r="AB75" s="31">
        <v>700</v>
      </c>
      <c r="AC75" s="31">
        <v>700</v>
      </c>
      <c r="AD75" s="31">
        <v>700</v>
      </c>
      <c r="AE75" s="31">
        <v>750</v>
      </c>
      <c r="AF75" s="31">
        <v>750</v>
      </c>
      <c r="AG75" s="31">
        <v>750</v>
      </c>
      <c r="AH75" s="31">
        <v>750</v>
      </c>
      <c r="AI75" s="31">
        <v>750</v>
      </c>
      <c r="AJ75" s="31">
        <v>750</v>
      </c>
      <c r="AK75" s="31">
        <v>750</v>
      </c>
      <c r="AL75" s="28"/>
      <c r="AM75" s="28">
        <v>850</v>
      </c>
      <c r="AN75" s="31">
        <v>800</v>
      </c>
      <c r="AO75" s="31">
        <v>800</v>
      </c>
      <c r="AP75" s="31">
        <v>800</v>
      </c>
      <c r="AQ75" s="31">
        <v>800</v>
      </c>
      <c r="AR75" s="31">
        <v>800</v>
      </c>
      <c r="AS75" s="31">
        <v>800</v>
      </c>
      <c r="AT75" s="31">
        <v>800</v>
      </c>
      <c r="AU75" s="31">
        <v>800</v>
      </c>
      <c r="AV75" s="31">
        <v>800</v>
      </c>
      <c r="AW75" s="31">
        <v>800</v>
      </c>
      <c r="AX75" s="31">
        <v>800</v>
      </c>
      <c r="AY75" s="31">
        <v>800</v>
      </c>
      <c r="AZ75" s="28"/>
      <c r="BA75" s="28">
        <v>1000</v>
      </c>
      <c r="BB75" s="31">
        <v>900</v>
      </c>
      <c r="BC75" s="31">
        <v>900</v>
      </c>
      <c r="BD75" s="31">
        <v>900</v>
      </c>
      <c r="BE75" s="31">
        <v>900</v>
      </c>
      <c r="BF75" s="31">
        <v>900</v>
      </c>
      <c r="BG75" s="31">
        <v>900</v>
      </c>
      <c r="BH75" s="31">
        <v>900</v>
      </c>
      <c r="BI75" s="31">
        <v>900</v>
      </c>
      <c r="BJ75" s="31">
        <v>900</v>
      </c>
      <c r="BK75" s="31">
        <v>900</v>
      </c>
      <c r="BL75" s="31">
        <v>900</v>
      </c>
      <c r="BM75" s="31">
        <v>900</v>
      </c>
      <c r="BN75" s="28"/>
      <c r="BO75" s="28">
        <v>1000</v>
      </c>
      <c r="BP75" s="31">
        <v>900</v>
      </c>
      <c r="BQ75" s="31">
        <v>900</v>
      </c>
      <c r="BR75" s="47">
        <v>900</v>
      </c>
      <c r="BS75" s="47">
        <v>900</v>
      </c>
      <c r="BT75" s="47">
        <v>900</v>
      </c>
      <c r="BU75" s="47">
        <v>900</v>
      </c>
      <c r="BV75" s="47">
        <v>900</v>
      </c>
      <c r="BW75" s="47">
        <v>900</v>
      </c>
      <c r="BX75" s="47">
        <v>900</v>
      </c>
      <c r="BY75" s="47">
        <v>900</v>
      </c>
      <c r="BZ75" s="47">
        <v>900</v>
      </c>
      <c r="CA75" s="47">
        <v>900</v>
      </c>
      <c r="CB75" s="28"/>
      <c r="CC75" s="28">
        <v>1200</v>
      </c>
      <c r="CD75" s="47">
        <v>1000</v>
      </c>
      <c r="CE75" s="47">
        <v>1000</v>
      </c>
      <c r="CF75" s="47">
        <v>1000</v>
      </c>
      <c r="CG75" s="47">
        <v>1000</v>
      </c>
      <c r="CH75" s="47">
        <v>1000</v>
      </c>
      <c r="CI75" s="47">
        <v>1000</v>
      </c>
      <c r="CJ75" s="47">
        <v>1000</v>
      </c>
      <c r="CK75" s="47">
        <v>1000</v>
      </c>
      <c r="CL75" s="47">
        <v>1000</v>
      </c>
      <c r="CM75" s="229">
        <v>1000</v>
      </c>
      <c r="CN75" s="229">
        <v>1000</v>
      </c>
      <c r="CO75" s="229">
        <v>1000</v>
      </c>
      <c r="CP75" s="31">
        <f>1000*(COUNTBLANK(BU75:CO75)-1)</f>
        <v>0</v>
      </c>
      <c r="CQ75" s="28"/>
      <c r="CR75" s="28"/>
      <c r="CS75" s="28"/>
      <c r="CT75" s="406">
        <v>1200</v>
      </c>
      <c r="CU75" s="47" t="s">
        <v>2786</v>
      </c>
      <c r="CV75" s="47" t="s">
        <v>3336</v>
      </c>
      <c r="CW75" s="47" t="s">
        <v>3336</v>
      </c>
      <c r="CX75" s="47" t="s">
        <v>3336</v>
      </c>
      <c r="CY75" s="47" t="s">
        <v>3521</v>
      </c>
      <c r="CZ75" s="47" t="s">
        <v>3684</v>
      </c>
      <c r="DA75" s="47" t="s">
        <v>4144</v>
      </c>
      <c r="DB75" s="47" t="s">
        <v>4144</v>
      </c>
      <c r="DC75" s="47" t="s">
        <v>4403</v>
      </c>
      <c r="DD75" s="47" t="s">
        <v>4614</v>
      </c>
      <c r="DE75" s="47" t="s">
        <v>4902</v>
      </c>
      <c r="DF75" s="47" t="s">
        <v>5466</v>
      </c>
      <c r="DG75" s="541" t="s">
        <v>5467</v>
      </c>
      <c r="DH75" s="520" t="s">
        <v>5924</v>
      </c>
      <c r="DI75" s="520" t="s">
        <v>5924</v>
      </c>
      <c r="DJ75" s="520" t="s">
        <v>6113</v>
      </c>
      <c r="DK75" s="520" t="s">
        <v>6794</v>
      </c>
      <c r="DL75" s="520" t="s">
        <v>6794</v>
      </c>
      <c r="DM75" s="520" t="s">
        <v>6985</v>
      </c>
      <c r="DN75" s="520" t="s">
        <v>6985</v>
      </c>
      <c r="DO75" s="520" t="s">
        <v>7314</v>
      </c>
      <c r="DP75" s="520"/>
      <c r="DQ75" s="520"/>
      <c r="DR75" s="520"/>
      <c r="DS75" s="7">
        <f>COUNTBLANK(DG75:DR75)</f>
        <v>3</v>
      </c>
      <c r="DT75" s="47">
        <f t="shared" si="3"/>
        <v>2400</v>
      </c>
      <c r="DU75" s="28"/>
      <c r="DV75" s="28"/>
      <c r="DW75" s="103"/>
    </row>
    <row r="76" spans="1:132" x14ac:dyDescent="0.25">
      <c r="A76" s="331">
        <v>107</v>
      </c>
      <c r="B76" s="185" t="str">
        <f>+IF(C75=0,"",CONCATENATE("T-",E76,"/",TEXT(A76,"0000")))</f>
        <v>T-Prep-I/0107</v>
      </c>
      <c r="C76" s="19" t="s">
        <v>961</v>
      </c>
      <c r="D76" s="31" t="s">
        <v>962</v>
      </c>
      <c r="E76" s="31" t="s">
        <v>125</v>
      </c>
      <c r="F76" s="31" t="s">
        <v>5</v>
      </c>
      <c r="G76" s="42" t="s">
        <v>743</v>
      </c>
      <c r="H76" s="42"/>
      <c r="I76" s="42"/>
      <c r="J76" s="15">
        <v>1000</v>
      </c>
      <c r="K76" s="15">
        <v>750</v>
      </c>
      <c r="L76" s="31">
        <v>750</v>
      </c>
      <c r="M76" s="31">
        <v>750</v>
      </c>
      <c r="N76" s="110"/>
      <c r="O76" s="110"/>
      <c r="P76" s="31">
        <v>750</v>
      </c>
      <c r="Q76" s="31">
        <v>750</v>
      </c>
      <c r="R76" s="31">
        <v>750</v>
      </c>
      <c r="S76" s="31">
        <v>750</v>
      </c>
      <c r="T76" s="31">
        <v>750</v>
      </c>
      <c r="U76" s="31">
        <v>750</v>
      </c>
      <c r="V76" s="31">
        <v>750</v>
      </c>
      <c r="W76" s="31">
        <v>750</v>
      </c>
      <c r="X76" s="28"/>
      <c r="Y76" s="28">
        <v>800</v>
      </c>
      <c r="Z76" s="31">
        <v>800</v>
      </c>
      <c r="AA76" s="31">
        <v>800</v>
      </c>
      <c r="AB76" s="31">
        <v>800</v>
      </c>
      <c r="AC76" s="31">
        <v>800</v>
      </c>
      <c r="AD76" s="31">
        <v>800</v>
      </c>
      <c r="AE76" s="31">
        <v>800</v>
      </c>
      <c r="AF76" s="31">
        <v>800</v>
      </c>
      <c r="AG76" s="31">
        <v>800</v>
      </c>
      <c r="AH76" s="54">
        <v>800</v>
      </c>
      <c r="AI76" s="54">
        <v>800</v>
      </c>
      <c r="AJ76" s="54">
        <v>800</v>
      </c>
      <c r="AK76" s="54">
        <v>800</v>
      </c>
      <c r="AL76" s="35"/>
      <c r="AM76" s="35"/>
      <c r="AN76" s="54">
        <v>850</v>
      </c>
      <c r="AO76" s="54">
        <v>850</v>
      </c>
      <c r="AP76" s="31"/>
      <c r="AQ76" s="31"/>
      <c r="AR76" s="31">
        <v>850</v>
      </c>
      <c r="AS76" s="31">
        <v>850</v>
      </c>
      <c r="AT76" s="31">
        <v>850</v>
      </c>
      <c r="AU76" s="31">
        <v>850</v>
      </c>
      <c r="AV76" s="31">
        <v>850</v>
      </c>
      <c r="AW76" s="31">
        <v>850</v>
      </c>
      <c r="AX76" s="31">
        <v>850</v>
      </c>
      <c r="AY76" s="31">
        <v>850</v>
      </c>
      <c r="AZ76" s="28"/>
      <c r="BA76" s="28">
        <v>1000</v>
      </c>
      <c r="BB76" s="31">
        <v>1000</v>
      </c>
      <c r="BC76" s="31">
        <v>1000</v>
      </c>
      <c r="BD76" s="31">
        <v>1000</v>
      </c>
      <c r="BE76" s="31">
        <v>1000</v>
      </c>
      <c r="BF76" s="31">
        <v>1000</v>
      </c>
      <c r="BG76" s="31">
        <v>1000</v>
      </c>
      <c r="BH76" s="31">
        <v>1000</v>
      </c>
      <c r="BI76" s="31">
        <v>1000</v>
      </c>
      <c r="BJ76" s="31">
        <v>1000</v>
      </c>
      <c r="BK76" s="31">
        <v>1000</v>
      </c>
      <c r="BL76" s="31">
        <v>1000</v>
      </c>
      <c r="BM76" s="113">
        <v>0</v>
      </c>
      <c r="BN76" s="28"/>
      <c r="BO76" s="28"/>
      <c r="BP76" s="229">
        <v>1000</v>
      </c>
      <c r="BQ76" s="229">
        <v>1000</v>
      </c>
      <c r="BR76" s="229">
        <v>1000</v>
      </c>
      <c r="BS76" s="229">
        <v>1000</v>
      </c>
      <c r="BT76" s="229">
        <v>1000</v>
      </c>
      <c r="BU76" s="229">
        <v>1000</v>
      </c>
      <c r="BV76" s="229">
        <v>1000</v>
      </c>
      <c r="BW76" s="229" t="s">
        <v>2970</v>
      </c>
      <c r="BX76" s="229">
        <v>0</v>
      </c>
      <c r="BY76" s="229">
        <v>0</v>
      </c>
      <c r="BZ76" s="229">
        <v>0</v>
      </c>
      <c r="CA76" s="229">
        <v>0</v>
      </c>
      <c r="CB76" s="28"/>
      <c r="CC76" s="28"/>
      <c r="CD76" s="229" t="s">
        <v>4730</v>
      </c>
      <c r="CE76" s="229" t="s">
        <v>4730</v>
      </c>
      <c r="CF76" s="229" t="s">
        <v>4730</v>
      </c>
      <c r="CG76" s="229" t="s">
        <v>4730</v>
      </c>
      <c r="CH76" s="229" t="s">
        <v>4730</v>
      </c>
      <c r="CI76" s="229" t="s">
        <v>4730</v>
      </c>
      <c r="CJ76" s="229" t="s">
        <v>4730</v>
      </c>
      <c r="CK76" s="229" t="s">
        <v>4730</v>
      </c>
      <c r="CL76" s="229" t="s">
        <v>4730</v>
      </c>
      <c r="CM76" s="229" t="s">
        <v>4730</v>
      </c>
      <c r="CN76" s="229"/>
      <c r="CO76" s="229"/>
      <c r="CP76" s="31">
        <f>1000*(COUNTBLANK(BU76:CO76)-1)</f>
        <v>3000</v>
      </c>
      <c r="CQ76" s="28"/>
      <c r="CR76" s="28"/>
      <c r="CS76" s="28">
        <v>3000</v>
      </c>
      <c r="CT76" s="406">
        <v>1200</v>
      </c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541" t="s">
        <v>6021</v>
      </c>
      <c r="DH76" s="520" t="s">
        <v>6021</v>
      </c>
      <c r="DI76" s="542" t="s">
        <v>6021</v>
      </c>
      <c r="DJ76" s="520" t="s">
        <v>6021</v>
      </c>
      <c r="DK76" s="520"/>
      <c r="DL76" s="520"/>
      <c r="DM76" s="520" t="s">
        <v>990</v>
      </c>
      <c r="DN76" s="520"/>
      <c r="DO76" s="520"/>
      <c r="DP76" s="520"/>
      <c r="DQ76" s="520"/>
      <c r="DR76" s="520"/>
      <c r="DS76" s="7">
        <f>COUNTBLANK(DG76:DR76)</f>
        <v>7</v>
      </c>
      <c r="DT76" s="47" t="s">
        <v>990</v>
      </c>
      <c r="DU76" s="28"/>
      <c r="DV76" s="28"/>
      <c r="DW76" s="103"/>
      <c r="DX76" s="185">
        <f>1200*(COUNTBLANK(BM76:CO76)-4)-2600</f>
        <v>-200</v>
      </c>
      <c r="DY76" s="5">
        <f>17000+10800</f>
        <v>27800</v>
      </c>
      <c r="DZ76" s="275" t="s">
        <v>2398</v>
      </c>
      <c r="EB76" s="22" t="s">
        <v>4468</v>
      </c>
    </row>
    <row r="77" spans="1:132" s="275" customFormat="1" x14ac:dyDescent="0.25">
      <c r="A77" s="59">
        <v>272</v>
      </c>
      <c r="B77" s="196" t="s">
        <v>964</v>
      </c>
      <c r="C77" s="3"/>
      <c r="D77" s="3"/>
      <c r="E77" s="31" t="s">
        <v>107</v>
      </c>
      <c r="F77" s="63" t="s">
        <v>459</v>
      </c>
      <c r="G77" s="42" t="s">
        <v>963</v>
      </c>
      <c r="H77" s="42"/>
      <c r="I77" s="42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67"/>
      <c r="Y77" s="67">
        <v>800</v>
      </c>
      <c r="Z77" s="31"/>
      <c r="AA77" s="31"/>
      <c r="AB77" s="31"/>
      <c r="AC77" s="31"/>
      <c r="AD77" s="31"/>
      <c r="AE77" s="31"/>
      <c r="AF77" s="63">
        <v>200</v>
      </c>
      <c r="AG77" s="63">
        <v>200</v>
      </c>
      <c r="AH77" s="63">
        <v>200</v>
      </c>
      <c r="AI77" s="63">
        <v>200</v>
      </c>
      <c r="AJ77" s="63">
        <v>200</v>
      </c>
      <c r="AK77" s="63">
        <v>200</v>
      </c>
      <c r="AL77" s="67"/>
      <c r="AM77" s="67"/>
      <c r="AN77" s="63">
        <v>200</v>
      </c>
      <c r="AO77" s="63">
        <v>200</v>
      </c>
      <c r="AP77" s="63">
        <v>200</v>
      </c>
      <c r="AQ77" s="31"/>
      <c r="AR77" s="63">
        <v>200</v>
      </c>
      <c r="AS77" s="63">
        <v>200</v>
      </c>
      <c r="AT77" s="63">
        <v>200</v>
      </c>
      <c r="AU77" s="63">
        <v>200</v>
      </c>
      <c r="AV77" s="63">
        <v>200</v>
      </c>
      <c r="AW77" s="63">
        <v>200</v>
      </c>
      <c r="AX77" s="63">
        <v>200</v>
      </c>
      <c r="AY77" s="63">
        <v>200</v>
      </c>
      <c r="AZ77" s="28"/>
      <c r="BA77" s="28"/>
      <c r="BB77" s="63">
        <v>200</v>
      </c>
      <c r="BC77" s="63">
        <v>200</v>
      </c>
      <c r="BD77" s="63">
        <v>200</v>
      </c>
      <c r="BE77" s="63">
        <v>200</v>
      </c>
      <c r="BF77" s="63">
        <v>200</v>
      </c>
      <c r="BG77" s="63">
        <v>200</v>
      </c>
      <c r="BH77" s="63">
        <v>200</v>
      </c>
      <c r="BI77" s="63">
        <v>200</v>
      </c>
      <c r="BJ77" s="63">
        <v>200</v>
      </c>
      <c r="BK77" s="63">
        <v>200</v>
      </c>
      <c r="BL77" s="63">
        <v>200</v>
      </c>
      <c r="BM77" s="63">
        <v>200</v>
      </c>
      <c r="BN77" s="28"/>
      <c r="BO77" s="28"/>
      <c r="BP77" s="31">
        <v>250</v>
      </c>
      <c r="BQ77" s="31">
        <v>250</v>
      </c>
      <c r="BR77" s="47">
        <v>250</v>
      </c>
      <c r="BS77" s="47">
        <v>250</v>
      </c>
      <c r="BT77" s="31" t="s">
        <v>3049</v>
      </c>
      <c r="BU77" s="31" t="s">
        <v>3049</v>
      </c>
      <c r="BV77" s="47" t="s">
        <v>3113</v>
      </c>
      <c r="BW77" s="47" t="s">
        <v>3113</v>
      </c>
      <c r="BX77" s="47">
        <v>0</v>
      </c>
      <c r="BY77" s="47">
        <v>0</v>
      </c>
      <c r="BZ77" s="47" t="s">
        <v>3410</v>
      </c>
      <c r="CA77" s="47" t="s">
        <v>3410</v>
      </c>
      <c r="CB77" s="250"/>
      <c r="CC77" s="28"/>
      <c r="CD77" s="31" t="s">
        <v>3617</v>
      </c>
      <c r="CE77" s="31" t="s">
        <v>3617</v>
      </c>
      <c r="CF77" s="31" t="s">
        <v>3806</v>
      </c>
      <c r="CG77" s="31" t="s">
        <v>3806</v>
      </c>
      <c r="CH77" s="47" t="s">
        <v>4003</v>
      </c>
      <c r="CI77" s="47" t="s">
        <v>4003</v>
      </c>
      <c r="CJ77" s="47" t="s">
        <v>4226</v>
      </c>
      <c r="CK77" s="47" t="s">
        <v>4226</v>
      </c>
      <c r="CL77" s="47" t="s">
        <v>4520</v>
      </c>
      <c r="CM77" s="47" t="s">
        <v>4520</v>
      </c>
      <c r="CN77" s="31" t="s">
        <v>4778</v>
      </c>
      <c r="CO77" s="31" t="s">
        <v>4778</v>
      </c>
      <c r="CP77" s="19"/>
      <c r="CQ77" s="28" t="s">
        <v>3368</v>
      </c>
      <c r="CR77" s="28"/>
      <c r="CS77" s="28">
        <v>0</v>
      </c>
      <c r="CT77" s="406">
        <v>250</v>
      </c>
      <c r="CU77" s="47" t="s">
        <v>5069</v>
      </c>
      <c r="CV77" s="47" t="s">
        <v>5069</v>
      </c>
      <c r="CW77" s="47" t="s">
        <v>5069</v>
      </c>
      <c r="CX77" s="47" t="s">
        <v>5069</v>
      </c>
      <c r="CY77" s="47" t="s">
        <v>5069</v>
      </c>
      <c r="CZ77" s="47" t="s">
        <v>5069</v>
      </c>
      <c r="DA77" s="47" t="s">
        <v>5069</v>
      </c>
      <c r="DB77" s="47" t="s">
        <v>5069</v>
      </c>
      <c r="DC77" s="47" t="s">
        <v>5069</v>
      </c>
      <c r="DD77" s="47" t="s">
        <v>5069</v>
      </c>
      <c r="DE77" s="47" t="s">
        <v>5069</v>
      </c>
      <c r="DF77" s="47" t="s">
        <v>5069</v>
      </c>
      <c r="DG77" s="541" t="s">
        <v>5396</v>
      </c>
      <c r="DH77" s="520" t="s">
        <v>5396</v>
      </c>
      <c r="DI77" s="542" t="s">
        <v>5641</v>
      </c>
      <c r="DJ77" s="520" t="s">
        <v>5641</v>
      </c>
      <c r="DK77" s="520" t="s">
        <v>5920</v>
      </c>
      <c r="DL77" s="520" t="s">
        <v>6076</v>
      </c>
      <c r="DM77" s="520" t="s">
        <v>6396</v>
      </c>
      <c r="DN77" s="520" t="s">
        <v>6580</v>
      </c>
      <c r="DO77" s="520" t="s">
        <v>6858</v>
      </c>
      <c r="DP77" s="520" t="s">
        <v>7068</v>
      </c>
      <c r="DQ77" s="520" t="s">
        <v>7192</v>
      </c>
      <c r="DR77" s="520" t="s">
        <v>7434</v>
      </c>
      <c r="DS77" s="7">
        <f>COUNTBLANK(DG77:DR77)</f>
        <v>0</v>
      </c>
      <c r="DT77" s="47">
        <f>+CT77*(COUNTBLANK(CU77:DS77)-1)</f>
        <v>-250</v>
      </c>
      <c r="DU77" s="28"/>
      <c r="DV77" s="28"/>
      <c r="DW77" s="103"/>
      <c r="DX77" s="275" t="s">
        <v>4236</v>
      </c>
    </row>
    <row r="78" spans="1:132" x14ac:dyDescent="0.25">
      <c r="C78" s="188" t="s">
        <v>1348</v>
      </c>
      <c r="D78" s="188" t="s">
        <v>1349</v>
      </c>
      <c r="E78" s="188" t="s">
        <v>1351</v>
      </c>
      <c r="F78" s="188" t="s">
        <v>1350</v>
      </c>
      <c r="G78" s="188" t="s">
        <v>1352</v>
      </c>
      <c r="H78" s="188"/>
      <c r="I78" s="188"/>
      <c r="AZ78" s="28"/>
      <c r="BA78" s="28"/>
      <c r="BN78" s="28"/>
      <c r="BO78" s="28"/>
      <c r="BP78" s="31"/>
      <c r="BQ78" s="31"/>
      <c r="CB78" s="28"/>
      <c r="CC78" s="28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47">
        <f>+CT78*(COUNTBLANK(CU78:DS78)-1)</f>
        <v>0</v>
      </c>
      <c r="DU78" s="7"/>
      <c r="DV78" s="7"/>
      <c r="DW78" s="7"/>
    </row>
    <row r="79" spans="1:132" x14ac:dyDescent="0.25">
      <c r="BN79" s="28"/>
      <c r="BO79" s="28"/>
      <c r="CB79" s="28"/>
      <c r="CC79" s="28"/>
      <c r="DT79" s="47">
        <f t="shared" ref="DT79:DT88" si="4">+CT79*(COUNTBLANK(CU79:DS79)-1)</f>
        <v>0</v>
      </c>
      <c r="DU79" s="7"/>
      <c r="DV79" s="7"/>
      <c r="DW79" s="7"/>
    </row>
    <row r="80" spans="1:132" x14ac:dyDescent="0.25">
      <c r="C80" s="637" t="s">
        <v>667</v>
      </c>
      <c r="D80" s="637"/>
      <c r="DT80" s="47">
        <f t="shared" si="4"/>
        <v>0</v>
      </c>
      <c r="DU80" s="7"/>
      <c r="DV80" s="7"/>
      <c r="DW80" s="7"/>
    </row>
    <row r="81" spans="1:130" x14ac:dyDescent="0.25">
      <c r="DT81" s="47">
        <f t="shared" si="4"/>
        <v>0</v>
      </c>
      <c r="DU81" s="7"/>
      <c r="DV81" s="7"/>
      <c r="DW81" s="7"/>
    </row>
    <row r="82" spans="1:130" x14ac:dyDescent="0.25">
      <c r="DT82" s="47">
        <f t="shared" si="4"/>
        <v>0</v>
      </c>
      <c r="DU82" s="7"/>
      <c r="DV82" s="7"/>
      <c r="DW82" s="7"/>
    </row>
    <row r="83" spans="1:130" x14ac:dyDescent="0.25">
      <c r="DT83" s="47">
        <f t="shared" si="4"/>
        <v>0</v>
      </c>
      <c r="DU83" s="7"/>
      <c r="DV83" s="7"/>
      <c r="DW83" s="7"/>
    </row>
    <row r="84" spans="1:130" x14ac:dyDescent="0.25">
      <c r="B84" s="90" t="s">
        <v>930</v>
      </c>
      <c r="C84" s="91" t="s">
        <v>939</v>
      </c>
      <c r="D84" s="91" t="s">
        <v>935</v>
      </c>
      <c r="DT84" s="47">
        <f t="shared" si="4"/>
        <v>0</v>
      </c>
      <c r="DU84" s="7"/>
      <c r="DV84" s="7"/>
      <c r="DW84" s="7"/>
    </row>
    <row r="85" spans="1:130" x14ac:dyDescent="0.25">
      <c r="B85" s="92"/>
      <c r="C85" s="91"/>
      <c r="D85" s="91"/>
      <c r="BY85">
        <f>23800-2000-4400-1200</f>
        <v>16200</v>
      </c>
      <c r="DT85" s="47">
        <f t="shared" si="4"/>
        <v>0</v>
      </c>
      <c r="DU85" s="7"/>
      <c r="DV85" s="7"/>
      <c r="DW85" s="7"/>
    </row>
    <row r="86" spans="1:130" x14ac:dyDescent="0.25">
      <c r="B86" s="86"/>
      <c r="C86" s="62"/>
      <c r="DT86" s="47">
        <f t="shared" si="4"/>
        <v>0</v>
      </c>
      <c r="DU86" s="7"/>
      <c r="DV86" s="7"/>
      <c r="DW86" s="7"/>
    </row>
    <row r="87" spans="1:130" x14ac:dyDescent="0.25">
      <c r="A87">
        <v>3</v>
      </c>
      <c r="B87" s="62">
        <v>200</v>
      </c>
      <c r="C87" s="99">
        <v>0</v>
      </c>
      <c r="D87" s="88">
        <f t="shared" ref="D87:D98" si="5">IFERROR(C87*B87, 0)</f>
        <v>0</v>
      </c>
      <c r="CC87">
        <f>62200-15000</f>
        <v>47200</v>
      </c>
      <c r="DT87" s="47">
        <f t="shared" si="4"/>
        <v>0</v>
      </c>
      <c r="DU87" s="7"/>
      <c r="DV87" s="7"/>
      <c r="DW87" s="7"/>
    </row>
    <row r="88" spans="1:130" x14ac:dyDescent="0.25">
      <c r="A88">
        <v>4</v>
      </c>
      <c r="B88" s="62">
        <v>300</v>
      </c>
      <c r="C88" s="99">
        <v>0</v>
      </c>
      <c r="D88" s="88">
        <f t="shared" si="5"/>
        <v>0</v>
      </c>
      <c r="DT88" s="47">
        <f t="shared" si="4"/>
        <v>0</v>
      </c>
      <c r="DU88" s="7"/>
      <c r="DV88" s="7"/>
      <c r="DW88" s="7"/>
    </row>
    <row r="89" spans="1:130" x14ac:dyDescent="0.25">
      <c r="A89">
        <v>5</v>
      </c>
      <c r="B89" s="62">
        <v>350</v>
      </c>
      <c r="C89" s="99">
        <v>0</v>
      </c>
      <c r="D89" s="88">
        <f t="shared" si="5"/>
        <v>0</v>
      </c>
    </row>
    <row r="90" spans="1:130" x14ac:dyDescent="0.25">
      <c r="A90">
        <v>6</v>
      </c>
      <c r="B90" s="62">
        <v>400</v>
      </c>
      <c r="C90" s="99">
        <v>1</v>
      </c>
      <c r="D90" s="88">
        <f t="shared" si="5"/>
        <v>400</v>
      </c>
      <c r="BZ90">
        <f>1100*12</f>
        <v>13200</v>
      </c>
    </row>
    <row r="91" spans="1:130" x14ac:dyDescent="0.25">
      <c r="A91">
        <v>7</v>
      </c>
      <c r="B91" s="62">
        <v>500</v>
      </c>
      <c r="C91" s="99">
        <v>0</v>
      </c>
      <c r="D91" s="88">
        <f t="shared" si="5"/>
        <v>0</v>
      </c>
      <c r="BZ91">
        <f>3000+11000+12000+4000</f>
        <v>30000</v>
      </c>
    </row>
    <row r="92" spans="1:130" x14ac:dyDescent="0.25">
      <c r="A92">
        <v>8</v>
      </c>
      <c r="B92" s="62">
        <v>550</v>
      </c>
      <c r="C92" s="99">
        <v>1</v>
      </c>
      <c r="D92" s="88">
        <f t="shared" si="5"/>
        <v>550</v>
      </c>
      <c r="BZ92">
        <f>4000+13200+12000+3000</f>
        <v>32200</v>
      </c>
    </row>
    <row r="93" spans="1:130" x14ac:dyDescent="0.25">
      <c r="A93">
        <v>9</v>
      </c>
      <c r="B93" s="62">
        <v>600</v>
      </c>
      <c r="C93" s="99">
        <v>1</v>
      </c>
      <c r="D93" s="88">
        <f t="shared" si="5"/>
        <v>600</v>
      </c>
      <c r="BZ93">
        <f>32200+30000</f>
        <v>62200</v>
      </c>
    </row>
    <row r="94" spans="1:130" x14ac:dyDescent="0.25">
      <c r="A94">
        <v>10</v>
      </c>
      <c r="B94" s="62">
        <v>650</v>
      </c>
      <c r="C94" s="99">
        <v>0</v>
      </c>
      <c r="D94" s="88">
        <f t="shared" si="5"/>
        <v>0</v>
      </c>
    </row>
    <row r="95" spans="1:130" x14ac:dyDescent="0.25">
      <c r="A95">
        <v>11</v>
      </c>
      <c r="B95" s="62">
        <v>700</v>
      </c>
      <c r="C95" s="99">
        <v>2</v>
      </c>
      <c r="D95" s="88">
        <f t="shared" si="5"/>
        <v>1400</v>
      </c>
    </row>
    <row r="96" spans="1:130" x14ac:dyDescent="0.25">
      <c r="A96">
        <v>12</v>
      </c>
      <c r="B96" s="62">
        <v>750</v>
      </c>
      <c r="C96" s="99">
        <v>6</v>
      </c>
      <c r="D96" s="88">
        <f t="shared" si="5"/>
        <v>4500</v>
      </c>
      <c r="DZ96">
        <f>10800+12000+4000</f>
        <v>26800</v>
      </c>
    </row>
    <row r="97" spans="1:11" x14ac:dyDescent="0.25">
      <c r="A97">
        <v>13</v>
      </c>
      <c r="B97" s="62">
        <v>800</v>
      </c>
      <c r="C97" s="99">
        <v>29</v>
      </c>
      <c r="D97" s="88">
        <f t="shared" si="5"/>
        <v>23200</v>
      </c>
    </row>
    <row r="98" spans="1:11" x14ac:dyDescent="0.25">
      <c r="B98" s="62" t="s">
        <v>931</v>
      </c>
      <c r="C98" s="62">
        <v>0</v>
      </c>
      <c r="D98" s="88">
        <f t="shared" si="5"/>
        <v>0</v>
      </c>
    </row>
    <row r="99" spans="1:11" ht="15.75" thickBot="1" x14ac:dyDescent="0.3">
      <c r="B99" s="87" t="s">
        <v>932</v>
      </c>
      <c r="C99" s="94">
        <v>40</v>
      </c>
      <c r="D99" s="88">
        <f>SUM(D87:D98)</f>
        <v>30650</v>
      </c>
    </row>
    <row r="100" spans="1:11" ht="15.75" thickTop="1" x14ac:dyDescent="0.25">
      <c r="B100" t="s">
        <v>933</v>
      </c>
      <c r="C100" s="62"/>
    </row>
    <row r="101" spans="1:11" outlineLevel="1" x14ac:dyDescent="0.25">
      <c r="B101" t="s">
        <v>937</v>
      </c>
      <c r="C101" s="62"/>
      <c r="D101" s="88">
        <f>-SUM(Z4:Z243)</f>
        <v>-33800</v>
      </c>
    </row>
    <row r="102" spans="1:11" ht="15.75" outlineLevel="1" thickBot="1" x14ac:dyDescent="0.3">
      <c r="B102" t="s">
        <v>936</v>
      </c>
      <c r="C102" s="62"/>
      <c r="D102" s="95">
        <f>+D99+D101</f>
        <v>-3150</v>
      </c>
    </row>
    <row r="103" spans="1:11" ht="15.75" thickTop="1" x14ac:dyDescent="0.25"/>
    <row r="104" spans="1:11" outlineLevel="1" x14ac:dyDescent="0.25">
      <c r="B104" t="s">
        <v>941</v>
      </c>
      <c r="C104" s="97"/>
      <c r="D104" s="88">
        <f>-SUM(AA3:AA101)</f>
        <v>-33250</v>
      </c>
      <c r="J104"/>
      <c r="K104"/>
    </row>
    <row r="105" spans="1:11" ht="15.75" outlineLevel="1" thickBot="1" x14ac:dyDescent="0.3">
      <c r="B105" t="s">
        <v>942</v>
      </c>
      <c r="C105" s="97"/>
      <c r="D105" s="95">
        <f>+D99+D104</f>
        <v>-2600</v>
      </c>
      <c r="J105"/>
      <c r="K105"/>
    </row>
    <row r="106" spans="1:11" ht="15.75" thickTop="1" x14ac:dyDescent="0.25">
      <c r="J106"/>
      <c r="K106"/>
    </row>
    <row r="107" spans="1:11" outlineLevel="1" x14ac:dyDescent="0.25">
      <c r="B107" t="s">
        <v>943</v>
      </c>
      <c r="C107" s="97"/>
      <c r="D107" s="88">
        <f>-SUM(AB3:AB98)</f>
        <v>-30550</v>
      </c>
      <c r="J107"/>
      <c r="K107"/>
    </row>
    <row r="108" spans="1:11" ht="15.75" outlineLevel="1" thickBot="1" x14ac:dyDescent="0.3">
      <c r="B108" t="s">
        <v>944</v>
      </c>
      <c r="C108" s="97"/>
      <c r="D108" s="95">
        <f>+D99+D107</f>
        <v>100</v>
      </c>
      <c r="J108"/>
      <c r="K108"/>
    </row>
    <row r="109" spans="1:11" ht="15.75" thickTop="1" x14ac:dyDescent="0.25">
      <c r="J109"/>
      <c r="K109"/>
    </row>
    <row r="110" spans="1:11" outlineLevel="1" x14ac:dyDescent="0.25">
      <c r="B110" t="s">
        <v>945</v>
      </c>
      <c r="C110" s="97"/>
      <c r="D110" s="88">
        <f>-SUM(AC3:AC92)</f>
        <v>-27350</v>
      </c>
      <c r="J110"/>
      <c r="K110"/>
    </row>
    <row r="111" spans="1:11" ht="15.75" outlineLevel="1" thickBot="1" x14ac:dyDescent="0.3">
      <c r="B111" t="s">
        <v>946</v>
      </c>
      <c r="C111" s="97"/>
      <c r="D111" s="95">
        <f>+D99+D110</f>
        <v>3300</v>
      </c>
      <c r="J111"/>
      <c r="K111"/>
    </row>
    <row r="112" spans="1:11" ht="15.75" thickTop="1" x14ac:dyDescent="0.25"/>
    <row r="113" spans="2:4" x14ac:dyDescent="0.25">
      <c r="B113" t="s">
        <v>951</v>
      </c>
      <c r="C113" s="115"/>
      <c r="D113" s="88">
        <f>-SUM(AD4:AD96)</f>
        <v>-32500</v>
      </c>
    </row>
    <row r="114" spans="2:4" ht="15.75" thickBot="1" x14ac:dyDescent="0.3">
      <c r="B114" t="s">
        <v>952</v>
      </c>
      <c r="C114" s="115"/>
      <c r="D114" s="95">
        <f>+D99+D113</f>
        <v>-1850</v>
      </c>
    </row>
    <row r="115" spans="2:4" ht="15.75" thickTop="1" x14ac:dyDescent="0.25"/>
    <row r="116" spans="2:4" x14ac:dyDescent="0.25">
      <c r="B116" t="s">
        <v>974</v>
      </c>
      <c r="D116" s="126">
        <f>-SUM(AE4:AE59)</f>
        <v>-24700</v>
      </c>
    </row>
    <row r="117" spans="2:4" ht="15.75" thickBot="1" x14ac:dyDescent="0.3">
      <c r="B117" t="s">
        <v>975</v>
      </c>
      <c r="D117" s="125">
        <f>D99+D116</f>
        <v>5950</v>
      </c>
    </row>
    <row r="118" spans="2:4" ht="15.75" thickTop="1" x14ac:dyDescent="0.25"/>
    <row r="119" spans="2:4" x14ac:dyDescent="0.25">
      <c r="B119" t="s">
        <v>976</v>
      </c>
      <c r="D119" s="126">
        <f>-SUM(AF4:AF78)</f>
        <v>-32750</v>
      </c>
    </row>
    <row r="120" spans="2:4" ht="15.75" thickBot="1" x14ac:dyDescent="0.3">
      <c r="B120" t="s">
        <v>977</v>
      </c>
      <c r="D120" s="125">
        <f>D99+D119</f>
        <v>-2100</v>
      </c>
    </row>
    <row r="121" spans="2:4" ht="15.75" thickTop="1" x14ac:dyDescent="0.25"/>
    <row r="122" spans="2:4" x14ac:dyDescent="0.25">
      <c r="B122" t="s">
        <v>978</v>
      </c>
      <c r="D122" s="126">
        <f>-SUM(AG4:AG78)</f>
        <v>-32750</v>
      </c>
    </row>
    <row r="123" spans="2:4" ht="15.75" thickBot="1" x14ac:dyDescent="0.3">
      <c r="B123" t="s">
        <v>979</v>
      </c>
      <c r="D123" s="125">
        <f>D99+D122</f>
        <v>-2100</v>
      </c>
    </row>
    <row r="124" spans="2:4" ht="15.75" thickTop="1" x14ac:dyDescent="0.25"/>
    <row r="125" spans="2:4" x14ac:dyDescent="0.25">
      <c r="B125" t="s">
        <v>980</v>
      </c>
      <c r="D125" s="126">
        <f>-SUM(AH4:AH78)</f>
        <v>-32750</v>
      </c>
    </row>
    <row r="126" spans="2:4" ht="15.75" thickBot="1" x14ac:dyDescent="0.3">
      <c r="B126" t="s">
        <v>981</v>
      </c>
      <c r="D126" s="125">
        <f>D99+D125</f>
        <v>-2100</v>
      </c>
    </row>
    <row r="127" spans="2:4" ht="15.75" thickTop="1" x14ac:dyDescent="0.25"/>
    <row r="128" spans="2:4" x14ac:dyDescent="0.25">
      <c r="B128" t="s">
        <v>982</v>
      </c>
      <c r="D128" s="126">
        <f>-SUM(AI4:AI78)</f>
        <v>-32750</v>
      </c>
    </row>
    <row r="129" spans="2:4" ht="15.75" thickBot="1" x14ac:dyDescent="0.3">
      <c r="B129" t="s">
        <v>983</v>
      </c>
      <c r="D129" s="125">
        <f>D99+D128</f>
        <v>-2100</v>
      </c>
    </row>
    <row r="130" spans="2:4" ht="15.75" thickTop="1" x14ac:dyDescent="0.25"/>
    <row r="131" spans="2:4" x14ac:dyDescent="0.25">
      <c r="B131" t="s">
        <v>984</v>
      </c>
      <c r="D131" s="126">
        <f>-SUM(AJ4:AJ78)</f>
        <v>-31150</v>
      </c>
    </row>
    <row r="132" spans="2:4" ht="15.75" thickBot="1" x14ac:dyDescent="0.3">
      <c r="B132" t="s">
        <v>985</v>
      </c>
      <c r="D132" s="125">
        <f>D99+D131</f>
        <v>-500</v>
      </c>
    </row>
    <row r="133" spans="2:4" ht="15.75" thickTop="1" x14ac:dyDescent="0.25"/>
    <row r="134" spans="2:4" x14ac:dyDescent="0.25">
      <c r="B134" t="s">
        <v>987</v>
      </c>
      <c r="D134" s="126">
        <f>-SUM(AK4:AK78)</f>
        <v>-30400</v>
      </c>
    </row>
    <row r="135" spans="2:4" ht="15.75" thickBot="1" x14ac:dyDescent="0.3">
      <c r="B135" t="s">
        <v>988</v>
      </c>
      <c r="D135" s="125">
        <f>D99+D134</f>
        <v>250</v>
      </c>
    </row>
    <row r="136" spans="2:4" ht="15.75" thickTop="1" x14ac:dyDescent="0.25"/>
  </sheetData>
  <autoFilter ref="A3:AQ15"/>
  <mergeCells count="1">
    <mergeCell ref="C80:D80"/>
  </mergeCells>
  <pageMargins left="0.2" right="0.2" top="0.25" bottom="0.25" header="0.3" footer="0.3"/>
  <pageSetup paperSize="9" scale="95" orientation="portrait" horizontalDpi="4294967293" verticalDpi="4294967293" r:id="rId1"/>
  <headerFooter>
    <oddHeader>&amp;L&amp;"Calibri"&amp;10&amp;K000000CLASSIFICATION: C1 - CONTROLLED&amp;1#</oddHeader>
  </headerFooter>
  <customProperties>
    <customPr name="_pios_id" r:id="rId2"/>
  </customProperties>
  <ignoredErrors>
    <ignoredError sqref="CP8" formulaRange="1"/>
  </ignoredErrors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EL615"/>
  <sheetViews>
    <sheetView zoomScaleNormal="100" workbookViewId="0">
      <pane xSplit="4" topLeftCell="DU1" activePane="topRight" state="frozen"/>
      <selection pane="topRight" activeCell="DU28" sqref="DU28"/>
    </sheetView>
  </sheetViews>
  <sheetFormatPr defaultRowHeight="15" outlineLevelRow="1" x14ac:dyDescent="0.25"/>
  <cols>
    <col min="2" max="2" width="21" bestFit="1" customWidth="1"/>
    <col min="3" max="3" width="35.5703125" bestFit="1" customWidth="1"/>
    <col min="4" max="4" width="26.42578125" customWidth="1"/>
    <col min="5" max="5" width="10.85546875" customWidth="1"/>
    <col min="6" max="6" width="8.140625" customWidth="1"/>
    <col min="7" max="7" width="14.5703125" customWidth="1"/>
    <col min="8" max="9" width="14.5703125" style="275" customWidth="1"/>
    <col min="10" max="10" width="15.140625" customWidth="1"/>
    <col min="11" max="11" width="12.85546875" customWidth="1"/>
    <col min="12" max="12" width="9.42578125" customWidth="1"/>
    <col min="13" max="16" width="9.140625" customWidth="1"/>
    <col min="17" max="17" width="11.140625" customWidth="1"/>
    <col min="18" max="18" width="9.140625" customWidth="1"/>
    <col min="19" max="19" width="10.85546875" customWidth="1"/>
    <col min="20" max="20" width="10.5703125" customWidth="1"/>
    <col min="21" max="23" width="9.140625" customWidth="1"/>
    <col min="24" max="24" width="16.42578125" customWidth="1"/>
    <col min="25" max="25" width="11" customWidth="1"/>
    <col min="26" max="30" width="9.140625" customWidth="1"/>
    <col min="31" max="31" width="11.140625" customWidth="1"/>
    <col min="32" max="32" width="8.5703125" customWidth="1"/>
    <col min="33" max="33" width="10.85546875" customWidth="1"/>
    <col min="34" max="34" width="10.5703125" customWidth="1"/>
    <col min="35" max="51" width="9.140625" customWidth="1"/>
    <col min="52" max="52" width="11.5703125" customWidth="1"/>
    <col min="53" max="53" width="12.140625" customWidth="1"/>
    <col min="54" max="65" width="9.140625" customWidth="1"/>
    <col min="66" max="66" width="15.140625" customWidth="1"/>
    <col min="67" max="67" width="12.85546875" customWidth="1"/>
    <col min="68" max="68" width="9.85546875" customWidth="1"/>
    <col min="69" max="69" width="10.42578125" customWidth="1"/>
    <col min="70" max="79" width="9.140625" customWidth="1"/>
    <col min="80" max="80" width="15.140625" customWidth="1"/>
    <col min="81" max="81" width="12.85546875" customWidth="1"/>
    <col min="82" max="93" width="9.140625" customWidth="1"/>
    <col min="94" max="94" width="10.7109375" customWidth="1"/>
    <col min="95" max="95" width="10.85546875" style="275" customWidth="1"/>
    <col min="96" max="98" width="12.85546875" style="275" customWidth="1"/>
    <col min="99" max="131" width="12.85546875" style="3" customWidth="1"/>
  </cols>
  <sheetData>
    <row r="1" spans="1:142" s="275" customFormat="1" ht="15.75" thickBot="1" x14ac:dyDescent="0.3">
      <c r="CS1" s="275">
        <f>+SUBTOTAL(9,CS4:CS58)</f>
        <v>0</v>
      </c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275">
        <f>+SUBTOTAL(9, DT3:DT26)</f>
        <v>35400</v>
      </c>
    </row>
    <row r="2" spans="1:142" ht="27.75" customHeight="1" thickBot="1" x14ac:dyDescent="0.3">
      <c r="A2" s="12">
        <v>0</v>
      </c>
      <c r="B2" s="10" t="s">
        <v>100</v>
      </c>
      <c r="C2" s="10" t="s">
        <v>101</v>
      </c>
      <c r="D2" s="10" t="s">
        <v>102</v>
      </c>
      <c r="E2" s="9" t="s">
        <v>103</v>
      </c>
      <c r="F2" s="10" t="s">
        <v>0</v>
      </c>
      <c r="G2" s="10" t="s">
        <v>699</v>
      </c>
      <c r="H2" s="10" t="s">
        <v>1655</v>
      </c>
      <c r="I2" s="10"/>
      <c r="J2" s="9" t="s">
        <v>92</v>
      </c>
      <c r="K2" s="9" t="s">
        <v>99</v>
      </c>
      <c r="L2" s="10" t="s">
        <v>93</v>
      </c>
      <c r="M2" s="10" t="s">
        <v>94</v>
      </c>
      <c r="N2" s="10" t="s">
        <v>95</v>
      </c>
      <c r="O2" s="10" t="s">
        <v>96</v>
      </c>
      <c r="P2" s="10" t="s">
        <v>97</v>
      </c>
      <c r="Q2" s="10" t="s">
        <v>98</v>
      </c>
      <c r="R2" s="10" t="s">
        <v>421</v>
      </c>
      <c r="S2" s="10" t="s">
        <v>423</v>
      </c>
      <c r="T2" s="10" t="s">
        <v>424</v>
      </c>
      <c r="U2" s="10" t="s">
        <v>442</v>
      </c>
      <c r="V2" s="10" t="s">
        <v>449</v>
      </c>
      <c r="W2" s="10" t="s">
        <v>450</v>
      </c>
      <c r="X2" s="30" t="s">
        <v>616</v>
      </c>
      <c r="Y2" s="29" t="s">
        <v>617</v>
      </c>
      <c r="Z2" s="26">
        <v>42826</v>
      </c>
      <c r="AA2" s="26">
        <v>42856</v>
      </c>
      <c r="AB2" s="26">
        <v>42887</v>
      </c>
      <c r="AC2" s="26">
        <v>42917</v>
      </c>
      <c r="AD2" s="26">
        <v>42948</v>
      </c>
      <c r="AE2" s="26">
        <v>42979</v>
      </c>
      <c r="AF2" s="26">
        <v>43009</v>
      </c>
      <c r="AG2" s="26">
        <v>43040</v>
      </c>
      <c r="AH2" s="26">
        <v>43070</v>
      </c>
      <c r="AI2" s="26">
        <v>43101</v>
      </c>
      <c r="AJ2" s="26">
        <v>43132</v>
      </c>
      <c r="AK2" s="26">
        <v>43160</v>
      </c>
      <c r="AL2" s="167" t="s">
        <v>1074</v>
      </c>
      <c r="AM2" s="167" t="s">
        <v>1055</v>
      </c>
      <c r="AN2" s="26">
        <v>43191</v>
      </c>
      <c r="AO2" s="26">
        <v>43221</v>
      </c>
      <c r="AP2" s="26">
        <v>43252</v>
      </c>
      <c r="AQ2" s="26">
        <v>43282</v>
      </c>
      <c r="AR2" s="26">
        <v>43330</v>
      </c>
      <c r="AS2" s="26" t="s">
        <v>1340</v>
      </c>
      <c r="AT2" s="153" t="s">
        <v>1341</v>
      </c>
      <c r="AU2" s="153" t="s">
        <v>1342</v>
      </c>
      <c r="AV2" s="153" t="s">
        <v>1343</v>
      </c>
      <c r="AW2" s="27">
        <v>43466</v>
      </c>
      <c r="AX2" s="27">
        <v>43497</v>
      </c>
      <c r="AY2" s="27">
        <v>43525</v>
      </c>
      <c r="AZ2" s="199" t="s">
        <v>1074</v>
      </c>
      <c r="BA2" s="199" t="s">
        <v>99</v>
      </c>
      <c r="BB2" s="27">
        <v>43556</v>
      </c>
      <c r="BC2" s="27" t="s">
        <v>1377</v>
      </c>
      <c r="BD2" s="27" t="s">
        <v>1378</v>
      </c>
      <c r="BE2" s="27" t="s">
        <v>1379</v>
      </c>
      <c r="BF2" s="27" t="s">
        <v>1380</v>
      </c>
      <c r="BG2" s="226" t="s">
        <v>1381</v>
      </c>
      <c r="BH2" s="221" t="s">
        <v>1382</v>
      </c>
      <c r="BI2" s="187" t="s">
        <v>1383</v>
      </c>
      <c r="BJ2" s="187" t="s">
        <v>1384</v>
      </c>
      <c r="BK2" s="81">
        <v>43831</v>
      </c>
      <c r="BL2" s="81">
        <v>43862</v>
      </c>
      <c r="BM2" s="81">
        <v>43891</v>
      </c>
      <c r="BN2" s="81" t="s">
        <v>92</v>
      </c>
      <c r="BO2" s="81" t="s">
        <v>99</v>
      </c>
      <c r="BP2" s="239" t="s">
        <v>1789</v>
      </c>
      <c r="BQ2" s="81" t="s">
        <v>1790</v>
      </c>
      <c r="BR2" s="241" t="s">
        <v>1829</v>
      </c>
      <c r="BS2" s="241" t="s">
        <v>1840</v>
      </c>
      <c r="BT2" s="241" t="s">
        <v>1795</v>
      </c>
      <c r="BU2" s="241" t="s">
        <v>1888</v>
      </c>
      <c r="BV2" s="241" t="s">
        <v>1927</v>
      </c>
      <c r="BW2" s="241">
        <v>44136</v>
      </c>
      <c r="BX2" s="241" t="s">
        <v>1799</v>
      </c>
      <c r="BY2" s="241" t="s">
        <v>1998</v>
      </c>
      <c r="BZ2" s="81">
        <v>44228</v>
      </c>
      <c r="CA2" s="241" t="s">
        <v>2011</v>
      </c>
      <c r="CB2" s="81" t="s">
        <v>92</v>
      </c>
      <c r="CC2" s="81" t="s">
        <v>99</v>
      </c>
      <c r="CD2" s="241" t="s">
        <v>2077</v>
      </c>
      <c r="CE2" s="255">
        <v>44337</v>
      </c>
      <c r="CF2" s="255">
        <v>44368</v>
      </c>
      <c r="CG2" s="255" t="s">
        <v>2154</v>
      </c>
      <c r="CH2" s="241" t="s">
        <v>2155</v>
      </c>
      <c r="CI2" s="241" t="s">
        <v>2188</v>
      </c>
      <c r="CJ2" s="241" t="s">
        <v>2157</v>
      </c>
      <c r="CK2" s="241" t="s">
        <v>2158</v>
      </c>
      <c r="CL2" s="241" t="s">
        <v>2159</v>
      </c>
      <c r="CM2" s="241" t="s">
        <v>2160</v>
      </c>
      <c r="CN2" s="81">
        <v>44593</v>
      </c>
      <c r="CO2" s="241" t="s">
        <v>2256</v>
      </c>
      <c r="CP2" s="255" t="s">
        <v>2358</v>
      </c>
      <c r="CQ2" s="241" t="s">
        <v>1074</v>
      </c>
      <c r="CR2" s="241" t="s">
        <v>99</v>
      </c>
      <c r="CS2" s="198" t="s">
        <v>4195</v>
      </c>
      <c r="CT2" s="413" t="s">
        <v>4020</v>
      </c>
      <c r="CU2" s="221" t="s">
        <v>2406</v>
      </c>
      <c r="CV2" s="221" t="s">
        <v>2523</v>
      </c>
      <c r="CW2" s="221" t="s">
        <v>2730</v>
      </c>
      <c r="CX2" s="221" t="s">
        <v>2900</v>
      </c>
      <c r="CY2" s="221" t="s">
        <v>2901</v>
      </c>
      <c r="CZ2" s="221" t="s">
        <v>2902</v>
      </c>
      <c r="DA2" s="221" t="s">
        <v>3122</v>
      </c>
      <c r="DB2" s="221" t="s">
        <v>3123</v>
      </c>
      <c r="DC2" s="221" t="s">
        <v>3124</v>
      </c>
      <c r="DD2" s="221" t="s">
        <v>3125</v>
      </c>
      <c r="DE2" s="221" t="s">
        <v>3911</v>
      </c>
      <c r="DF2" s="221" t="s">
        <v>3912</v>
      </c>
      <c r="DG2" s="221" t="s">
        <v>4782</v>
      </c>
      <c r="DH2" s="221" t="s">
        <v>5145</v>
      </c>
      <c r="DI2" s="221" t="s">
        <v>4971</v>
      </c>
      <c r="DJ2" s="221" t="s">
        <v>5146</v>
      </c>
      <c r="DK2" s="221" t="s">
        <v>5147</v>
      </c>
      <c r="DL2" s="221" t="s">
        <v>5148</v>
      </c>
      <c r="DM2" s="221" t="s">
        <v>5149</v>
      </c>
      <c r="DN2" s="221" t="s">
        <v>5150</v>
      </c>
      <c r="DO2" s="221" t="s">
        <v>5151</v>
      </c>
      <c r="DP2" s="221" t="s">
        <v>5152</v>
      </c>
      <c r="DQ2" s="221">
        <v>45323</v>
      </c>
      <c r="DR2" s="221" t="s">
        <v>5154</v>
      </c>
      <c r="DS2" s="221"/>
      <c r="DT2" s="404" t="s">
        <v>4022</v>
      </c>
      <c r="DU2" s="404" t="s">
        <v>1060</v>
      </c>
      <c r="DV2" s="404" t="s">
        <v>99</v>
      </c>
      <c r="DW2" s="529" t="s">
        <v>7616</v>
      </c>
      <c r="DX2" s="529" t="s">
        <v>7608</v>
      </c>
      <c r="DY2" s="529" t="s">
        <v>7442</v>
      </c>
      <c r="DZ2" s="529" t="s">
        <v>7774</v>
      </c>
      <c r="EA2" s="529" t="s">
        <v>7775</v>
      </c>
      <c r="EB2" s="529" t="s">
        <v>5145</v>
      </c>
      <c r="EC2" s="529" t="s">
        <v>4971</v>
      </c>
      <c r="ED2" s="529" t="s">
        <v>5146</v>
      </c>
      <c r="EE2" s="529" t="s">
        <v>5147</v>
      </c>
      <c r="EF2" s="529" t="s">
        <v>5148</v>
      </c>
      <c r="EG2" s="529" t="s">
        <v>5149</v>
      </c>
      <c r="EH2" s="529" t="s">
        <v>5150</v>
      </c>
      <c r="EI2" s="529" t="s">
        <v>5151</v>
      </c>
      <c r="EJ2" s="529" t="s">
        <v>5152</v>
      </c>
      <c r="EK2" s="529" t="s">
        <v>5153</v>
      </c>
      <c r="EL2" s="529" t="s">
        <v>5154</v>
      </c>
    </row>
    <row r="3" spans="1:142" x14ac:dyDescent="0.25">
      <c r="A3" s="12"/>
      <c r="B3" s="10"/>
      <c r="C3" s="10"/>
      <c r="D3" s="10"/>
      <c r="E3" s="10"/>
      <c r="F3" s="10"/>
      <c r="G3" s="61"/>
      <c r="H3" s="304"/>
      <c r="I3" s="304"/>
      <c r="J3" s="9"/>
      <c r="K3" s="9"/>
      <c r="L3" s="10"/>
      <c r="M3" s="10"/>
      <c r="N3" s="10"/>
      <c r="O3" s="10"/>
      <c r="P3" s="10"/>
      <c r="Q3" s="10"/>
      <c r="R3" s="66"/>
      <c r="S3" s="66"/>
      <c r="T3" s="66"/>
      <c r="U3" s="66"/>
      <c r="V3" s="66"/>
      <c r="W3" s="66"/>
      <c r="X3" s="67"/>
      <c r="Y3" s="67"/>
      <c r="Z3" s="66"/>
      <c r="AA3" s="66"/>
      <c r="AB3" s="66"/>
      <c r="AC3" s="66"/>
      <c r="AL3" s="28"/>
      <c r="AM3" s="28"/>
      <c r="AZ3" s="28"/>
      <c r="BA3" s="28"/>
      <c r="BN3" s="28"/>
      <c r="BO3" s="28"/>
      <c r="BP3" s="31"/>
      <c r="BQ3" s="31"/>
      <c r="CB3" s="250"/>
      <c r="CC3" s="28"/>
      <c r="CP3" s="88">
        <f>+SUM(CP4:CP57)</f>
        <v>1200</v>
      </c>
      <c r="CQ3" s="28"/>
      <c r="CR3" s="28"/>
      <c r="CS3" s="28"/>
      <c r="CT3" s="406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47">
        <f>+CT3*(COUNTBLANK(CU3:DQ3)-1)</f>
        <v>0</v>
      </c>
      <c r="DU3" s="28"/>
      <c r="DV3" s="28"/>
      <c r="DW3" s="7"/>
      <c r="DX3" s="7"/>
      <c r="DY3" s="7"/>
      <c r="DZ3" s="7"/>
      <c r="EA3" s="7"/>
    </row>
    <row r="4" spans="1:142" x14ac:dyDescent="0.25">
      <c r="A4" s="1"/>
      <c r="C4" s="73"/>
      <c r="D4" s="66"/>
      <c r="E4" s="66"/>
      <c r="F4" s="66"/>
      <c r="G4" s="66"/>
      <c r="H4" s="66"/>
      <c r="I4" s="66"/>
      <c r="J4" s="9"/>
      <c r="K4" s="9"/>
      <c r="L4" s="10"/>
      <c r="M4" s="10"/>
      <c r="N4" s="10"/>
      <c r="O4" s="10"/>
      <c r="P4" s="10"/>
      <c r="Q4" s="10"/>
      <c r="R4" s="66"/>
      <c r="S4" s="66"/>
      <c r="T4" s="66"/>
      <c r="U4" s="66"/>
      <c r="V4" s="66"/>
      <c r="W4" s="66"/>
      <c r="X4" s="67"/>
      <c r="Y4" s="67"/>
      <c r="Z4" s="66"/>
      <c r="AA4" s="66"/>
      <c r="AB4" s="66"/>
      <c r="AC4" s="66"/>
      <c r="AL4" s="28"/>
      <c r="AM4" s="28"/>
      <c r="AZ4" s="28"/>
      <c r="BA4" s="28"/>
      <c r="BN4" s="28"/>
      <c r="BO4" s="28"/>
      <c r="BP4" s="31"/>
      <c r="BQ4" s="31"/>
      <c r="CB4" s="250"/>
      <c r="CC4" s="28"/>
      <c r="CP4" s="275"/>
      <c r="CQ4" s="28"/>
      <c r="CR4" s="28"/>
      <c r="CS4" s="28"/>
      <c r="CT4" s="406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47">
        <f>+CT4*(COUNTBLANK(CU4:DQ4)-1)</f>
        <v>0</v>
      </c>
      <c r="DU4" s="28"/>
      <c r="DV4" s="28"/>
      <c r="DW4" s="7"/>
      <c r="DX4" s="7"/>
      <c r="DY4" s="7"/>
      <c r="DZ4" s="7"/>
      <c r="EA4" s="7"/>
    </row>
    <row r="5" spans="1:142" x14ac:dyDescent="0.25">
      <c r="A5" s="37">
        <v>53</v>
      </c>
      <c r="B5" s="46" t="s">
        <v>238</v>
      </c>
      <c r="C5" s="63" t="s">
        <v>168</v>
      </c>
      <c r="D5" s="64" t="s">
        <v>167</v>
      </c>
      <c r="E5" s="64" t="s">
        <v>125</v>
      </c>
      <c r="F5" s="64" t="s">
        <v>106</v>
      </c>
      <c r="G5" s="307" t="s">
        <v>779</v>
      </c>
      <c r="H5" s="65"/>
      <c r="I5" s="65"/>
      <c r="J5" s="66"/>
      <c r="K5" s="66">
        <v>700</v>
      </c>
      <c r="L5" s="66">
        <v>700</v>
      </c>
      <c r="M5" s="66">
        <v>700</v>
      </c>
      <c r="N5" s="66">
        <v>700</v>
      </c>
      <c r="O5" s="66">
        <v>750</v>
      </c>
      <c r="P5" s="75">
        <v>750</v>
      </c>
      <c r="Q5" s="66">
        <v>750</v>
      </c>
      <c r="R5" s="66">
        <v>750</v>
      </c>
      <c r="S5" s="66">
        <v>750</v>
      </c>
      <c r="T5" s="66">
        <v>750</v>
      </c>
      <c r="U5" s="66">
        <v>750</v>
      </c>
      <c r="V5" s="66">
        <v>750</v>
      </c>
      <c r="W5" s="66">
        <v>750</v>
      </c>
      <c r="X5" s="67"/>
      <c r="Y5" s="67">
        <v>800</v>
      </c>
      <c r="Z5" s="66">
        <v>750</v>
      </c>
      <c r="AA5" s="66">
        <v>800</v>
      </c>
      <c r="AB5" s="66">
        <v>800</v>
      </c>
      <c r="AC5" s="66">
        <v>800</v>
      </c>
      <c r="AD5">
        <v>800</v>
      </c>
      <c r="AE5" s="60">
        <v>800</v>
      </c>
      <c r="AF5" s="118">
        <v>800</v>
      </c>
      <c r="AG5" s="118">
        <v>800</v>
      </c>
      <c r="AH5" s="118">
        <v>800</v>
      </c>
      <c r="AI5" s="118">
        <v>800</v>
      </c>
      <c r="AJ5" s="118">
        <v>800</v>
      </c>
      <c r="AK5" s="118">
        <v>800</v>
      </c>
      <c r="AL5" s="67"/>
      <c r="AM5" s="67">
        <v>850</v>
      </c>
      <c r="AN5" s="118">
        <v>850</v>
      </c>
      <c r="AO5" s="118">
        <v>850</v>
      </c>
      <c r="AP5" s="118"/>
      <c r="AR5">
        <v>850</v>
      </c>
      <c r="AS5">
        <v>850</v>
      </c>
      <c r="AT5">
        <v>850</v>
      </c>
      <c r="AU5">
        <v>850</v>
      </c>
      <c r="AV5">
        <v>850</v>
      </c>
      <c r="AW5">
        <v>850</v>
      </c>
      <c r="AX5">
        <v>850</v>
      </c>
      <c r="AY5">
        <v>850</v>
      </c>
      <c r="AZ5" s="28"/>
      <c r="BA5" s="28"/>
      <c r="BB5">
        <v>1000</v>
      </c>
      <c r="BC5">
        <v>1000</v>
      </c>
      <c r="BE5">
        <v>1000</v>
      </c>
      <c r="BF5">
        <v>1000</v>
      </c>
      <c r="BG5">
        <v>1000</v>
      </c>
      <c r="BH5">
        <v>1000</v>
      </c>
      <c r="BI5">
        <v>1000</v>
      </c>
      <c r="BJ5">
        <v>1000</v>
      </c>
      <c r="BK5">
        <v>1000</v>
      </c>
      <c r="BL5">
        <v>1000</v>
      </c>
      <c r="BM5">
        <v>1000</v>
      </c>
      <c r="BN5" s="28"/>
      <c r="BO5" s="28"/>
      <c r="BP5" s="31">
        <v>1000</v>
      </c>
      <c r="BQ5" s="31">
        <v>1000</v>
      </c>
      <c r="BR5" s="183">
        <v>1000</v>
      </c>
      <c r="BS5" s="183">
        <v>1000</v>
      </c>
      <c r="BT5" s="183">
        <v>1000</v>
      </c>
      <c r="BU5" s="183">
        <v>1000</v>
      </c>
      <c r="BV5" t="s">
        <v>3442</v>
      </c>
      <c r="BW5" t="s">
        <v>3816</v>
      </c>
      <c r="BX5" t="s">
        <v>4280</v>
      </c>
      <c r="BY5" t="s">
        <v>4553</v>
      </c>
      <c r="BZ5" t="s">
        <v>4772</v>
      </c>
      <c r="CA5" t="s">
        <v>5362</v>
      </c>
      <c r="CB5" s="250"/>
      <c r="CC5" s="28"/>
      <c r="CD5" s="318" t="s">
        <v>5643</v>
      </c>
      <c r="CE5" s="318" t="s">
        <v>5792</v>
      </c>
      <c r="CF5" s="318">
        <v>0</v>
      </c>
      <c r="CG5" s="318" t="s">
        <v>6257</v>
      </c>
      <c r="CH5" s="318" t="s">
        <v>6743</v>
      </c>
      <c r="CI5" s="318" t="s">
        <v>6743</v>
      </c>
      <c r="CJ5" s="318" t="s">
        <v>6951</v>
      </c>
      <c r="CK5" s="318" t="s">
        <v>7348</v>
      </c>
      <c r="CL5" s="318"/>
      <c r="CM5" s="318"/>
      <c r="CN5" s="318"/>
      <c r="CP5" s="5"/>
      <c r="CQ5" s="363" t="s">
        <v>3419</v>
      </c>
      <c r="CR5" s="28"/>
      <c r="CS5" s="28"/>
      <c r="CT5" s="406">
        <v>1000</v>
      </c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520"/>
      <c r="DH5" s="520"/>
      <c r="DI5" s="520"/>
      <c r="DJ5" s="520"/>
      <c r="DK5" s="520"/>
      <c r="DL5" s="541"/>
      <c r="DM5" s="520"/>
      <c r="DN5" s="520"/>
      <c r="DO5" s="520"/>
      <c r="DP5" s="520"/>
      <c r="DQ5" s="568"/>
      <c r="DR5" s="568"/>
      <c r="DS5" s="568">
        <f>COUNTBLANK(DG5:DR5)</f>
        <v>12</v>
      </c>
      <c r="DT5" s="435">
        <f>+CT5*(COUNTBLANK(CU5:DR5)-1)</f>
        <v>23000</v>
      </c>
      <c r="DU5" s="510"/>
      <c r="DV5" s="510"/>
      <c r="DW5" s="509"/>
      <c r="DX5" s="509"/>
      <c r="DY5" s="509"/>
      <c r="DZ5" s="509"/>
      <c r="EA5" s="509"/>
      <c r="EB5" t="s">
        <v>2400</v>
      </c>
    </row>
    <row r="6" spans="1:142" x14ac:dyDescent="0.25">
      <c r="A6" s="37">
        <v>109</v>
      </c>
      <c r="B6" s="31" t="s">
        <v>244</v>
      </c>
      <c r="C6" s="64" t="s">
        <v>245</v>
      </c>
      <c r="D6" s="64" t="s">
        <v>246</v>
      </c>
      <c r="E6" s="64" t="s">
        <v>110</v>
      </c>
      <c r="F6" s="64" t="s">
        <v>5</v>
      </c>
      <c r="G6" s="307" t="s">
        <v>783</v>
      </c>
      <c r="H6" s="65"/>
      <c r="I6" s="65"/>
      <c r="J6" s="66">
        <v>1000</v>
      </c>
      <c r="K6" s="66">
        <v>750</v>
      </c>
      <c r="L6" s="66">
        <v>750</v>
      </c>
      <c r="M6" s="66">
        <v>750</v>
      </c>
      <c r="N6" s="66">
        <v>750</v>
      </c>
      <c r="O6" s="66">
        <v>750</v>
      </c>
      <c r="P6" s="66">
        <v>750</v>
      </c>
      <c r="Q6" s="66">
        <v>750</v>
      </c>
      <c r="R6" s="66">
        <v>750</v>
      </c>
      <c r="S6" s="66">
        <v>750</v>
      </c>
      <c r="T6" s="66">
        <v>750</v>
      </c>
      <c r="U6" s="66">
        <v>750</v>
      </c>
      <c r="V6" s="66">
        <v>750</v>
      </c>
      <c r="W6" s="66">
        <v>750</v>
      </c>
      <c r="X6" s="67"/>
      <c r="Y6" s="67">
        <v>800</v>
      </c>
      <c r="Z6" s="66">
        <v>800</v>
      </c>
      <c r="AA6" s="66">
        <v>800</v>
      </c>
      <c r="AB6" s="67">
        <v>800</v>
      </c>
      <c r="AC6" s="66">
        <v>800</v>
      </c>
      <c r="AD6" s="60">
        <v>800</v>
      </c>
      <c r="AE6" s="118">
        <v>800</v>
      </c>
      <c r="AF6" s="118">
        <v>800</v>
      </c>
      <c r="AG6" s="118">
        <v>800</v>
      </c>
      <c r="AH6" s="118">
        <v>800</v>
      </c>
      <c r="AI6" s="118">
        <v>800</v>
      </c>
      <c r="AJ6" s="118">
        <v>800</v>
      </c>
      <c r="AK6" s="118">
        <v>800</v>
      </c>
      <c r="AL6" s="67"/>
      <c r="AM6" s="67">
        <v>850</v>
      </c>
      <c r="AN6" s="118">
        <v>850</v>
      </c>
      <c r="AO6" s="118">
        <v>850</v>
      </c>
      <c r="AP6" s="118">
        <v>850</v>
      </c>
      <c r="AQ6" s="118">
        <v>850</v>
      </c>
      <c r="AR6" s="118">
        <v>850</v>
      </c>
      <c r="AS6" s="118">
        <v>850</v>
      </c>
      <c r="AT6" s="118">
        <v>850</v>
      </c>
      <c r="AU6" s="118">
        <v>850</v>
      </c>
      <c r="AV6" s="118">
        <v>850</v>
      </c>
      <c r="AW6" s="118">
        <v>850</v>
      </c>
      <c r="AX6" s="118">
        <v>850</v>
      </c>
      <c r="AY6" s="118">
        <v>850</v>
      </c>
      <c r="AZ6" s="28"/>
      <c r="BA6" s="28"/>
      <c r="BB6" s="118">
        <v>1000</v>
      </c>
      <c r="BC6" s="118">
        <v>1000</v>
      </c>
      <c r="BD6" s="118"/>
      <c r="BE6" s="118">
        <v>1000</v>
      </c>
      <c r="BF6" s="118">
        <v>1000</v>
      </c>
      <c r="BG6" s="118">
        <v>1000</v>
      </c>
      <c r="BH6" s="118">
        <v>1000</v>
      </c>
      <c r="BI6" s="118">
        <v>1000</v>
      </c>
      <c r="BJ6" s="118">
        <v>1000</v>
      </c>
      <c r="BK6" s="118">
        <v>1000</v>
      </c>
      <c r="BL6" s="118">
        <v>1000</v>
      </c>
      <c r="BM6" s="118">
        <v>1000</v>
      </c>
      <c r="BN6" s="28"/>
      <c r="BO6" s="28">
        <v>1000</v>
      </c>
      <c r="BP6" s="31">
        <v>1000</v>
      </c>
      <c r="BQ6" s="31">
        <v>1000</v>
      </c>
      <c r="BR6">
        <v>1000</v>
      </c>
      <c r="BS6">
        <v>1000</v>
      </c>
      <c r="BT6">
        <v>1000</v>
      </c>
      <c r="BU6">
        <v>1000</v>
      </c>
      <c r="BV6">
        <v>1000</v>
      </c>
      <c r="BW6">
        <v>1000</v>
      </c>
      <c r="BX6">
        <v>1000</v>
      </c>
      <c r="BY6">
        <v>1000</v>
      </c>
      <c r="BZ6">
        <v>1000</v>
      </c>
      <c r="CA6">
        <v>1000</v>
      </c>
      <c r="CB6" s="250"/>
      <c r="CC6" s="28"/>
      <c r="CD6">
        <v>1200</v>
      </c>
      <c r="CE6">
        <v>1200</v>
      </c>
      <c r="CF6">
        <v>1200</v>
      </c>
      <c r="CG6">
        <v>1200</v>
      </c>
      <c r="CH6">
        <v>1200</v>
      </c>
      <c r="CI6">
        <v>1200</v>
      </c>
      <c r="CJ6">
        <v>1200</v>
      </c>
      <c r="CK6">
        <v>1200</v>
      </c>
      <c r="CL6">
        <v>1200</v>
      </c>
      <c r="CM6" s="318">
        <v>1200</v>
      </c>
      <c r="CN6" s="318" t="s">
        <v>3016</v>
      </c>
      <c r="CO6" t="s">
        <v>3016</v>
      </c>
      <c r="CP6" s="275">
        <f>1200*COUNTBLANK(CD6:CO6)</f>
        <v>0</v>
      </c>
      <c r="CQ6" s="28"/>
      <c r="CR6" s="28" t="s">
        <v>5469</v>
      </c>
      <c r="CS6" s="28"/>
      <c r="CT6" s="406">
        <v>1200</v>
      </c>
      <c r="CU6" s="7" t="s">
        <v>3319</v>
      </c>
      <c r="CV6" s="7" t="s">
        <v>3319</v>
      </c>
      <c r="CW6" s="7" t="s">
        <v>3601</v>
      </c>
      <c r="CX6" s="7" t="s">
        <v>3642</v>
      </c>
      <c r="CY6" s="7" t="s">
        <v>3987</v>
      </c>
      <c r="CZ6" s="7" t="s">
        <v>4349</v>
      </c>
      <c r="DA6" s="7" t="s">
        <v>4350</v>
      </c>
      <c r="DB6" s="7" t="s">
        <v>4350</v>
      </c>
      <c r="DC6" s="7" t="s">
        <v>4505</v>
      </c>
      <c r="DD6" s="7" t="s">
        <v>4615</v>
      </c>
      <c r="DE6" s="7" t="s">
        <v>4847</v>
      </c>
      <c r="DF6" s="7" t="s">
        <v>5201</v>
      </c>
      <c r="DG6" s="520" t="s">
        <v>5679</v>
      </c>
      <c r="DH6" s="520" t="s">
        <v>5858</v>
      </c>
      <c r="DI6" s="520" t="s">
        <v>5858</v>
      </c>
      <c r="DJ6" s="520" t="s">
        <v>6123</v>
      </c>
      <c r="DK6" s="520" t="s">
        <v>6123</v>
      </c>
      <c r="DL6" s="541" t="s">
        <v>6399</v>
      </c>
      <c r="DM6" s="520" t="s">
        <v>6399</v>
      </c>
      <c r="DN6" s="520" t="s">
        <v>6658</v>
      </c>
      <c r="DO6" s="520" t="s">
        <v>6812</v>
      </c>
      <c r="DP6" s="520" t="s">
        <v>7015</v>
      </c>
      <c r="DQ6" s="568" t="s">
        <v>7499</v>
      </c>
      <c r="DR6" s="568" t="s">
        <v>7869</v>
      </c>
      <c r="DS6" s="568">
        <f t="shared" ref="DS6:DS26" si="0">COUNTBLANK(DG6:DR6)</f>
        <v>0</v>
      </c>
      <c r="DT6" s="435">
        <f>1300*(COUNTBLANK(CU6:DR6))</f>
        <v>0</v>
      </c>
      <c r="DU6" s="510"/>
      <c r="DV6" s="173" t="s">
        <v>8010</v>
      </c>
      <c r="DW6" s="509" t="s">
        <v>8179</v>
      </c>
      <c r="DX6" s="509" t="s">
        <v>8227</v>
      </c>
      <c r="DY6" s="509" t="s">
        <v>8227</v>
      </c>
      <c r="DZ6" s="509"/>
      <c r="EA6" s="509"/>
    </row>
    <row r="7" spans="1:142" x14ac:dyDescent="0.25">
      <c r="A7" s="37">
        <v>116</v>
      </c>
      <c r="B7" s="31" t="s">
        <v>261</v>
      </c>
      <c r="C7" s="63" t="s">
        <v>262</v>
      </c>
      <c r="D7" s="63" t="s">
        <v>263</v>
      </c>
      <c r="E7" s="68" t="s">
        <v>110</v>
      </c>
      <c r="F7" s="68" t="s">
        <v>5</v>
      </c>
      <c r="G7" s="308" t="s">
        <v>789</v>
      </c>
      <c r="H7" s="84"/>
      <c r="I7" s="84"/>
      <c r="J7" s="66"/>
      <c r="K7" s="66">
        <v>750</v>
      </c>
      <c r="L7" s="66">
        <v>700</v>
      </c>
      <c r="M7" s="66">
        <v>700</v>
      </c>
      <c r="N7" s="106"/>
      <c r="O7" s="106"/>
      <c r="P7" s="66">
        <v>700</v>
      </c>
      <c r="Q7" s="66">
        <v>700</v>
      </c>
      <c r="R7" s="66">
        <v>700</v>
      </c>
      <c r="S7" s="66">
        <v>700</v>
      </c>
      <c r="T7" s="66">
        <v>700</v>
      </c>
      <c r="U7" s="66">
        <v>700</v>
      </c>
      <c r="V7" s="66">
        <v>700</v>
      </c>
      <c r="W7" s="66">
        <v>700</v>
      </c>
      <c r="X7" s="67"/>
      <c r="Y7" s="67">
        <v>800</v>
      </c>
      <c r="Z7" s="66">
        <v>700</v>
      </c>
      <c r="AA7" s="66">
        <v>700</v>
      </c>
      <c r="AB7" s="66">
        <v>700</v>
      </c>
      <c r="AC7" s="66">
        <v>700</v>
      </c>
      <c r="AD7" s="118">
        <v>700</v>
      </c>
      <c r="AE7" s="118">
        <v>700</v>
      </c>
      <c r="AF7" s="118">
        <v>700</v>
      </c>
      <c r="AG7" s="118">
        <v>700</v>
      </c>
      <c r="AH7" s="118">
        <v>700</v>
      </c>
      <c r="AI7" s="118">
        <v>700</v>
      </c>
      <c r="AJ7" s="118">
        <v>700</v>
      </c>
      <c r="AK7" s="118">
        <v>700</v>
      </c>
      <c r="AL7" s="67"/>
      <c r="AM7" s="67">
        <v>850</v>
      </c>
      <c r="AN7" s="118">
        <v>750</v>
      </c>
      <c r="AO7" s="118">
        <v>750</v>
      </c>
      <c r="AP7" s="118">
        <v>750</v>
      </c>
      <c r="AQ7" s="118">
        <v>750</v>
      </c>
      <c r="AR7" s="118">
        <v>750</v>
      </c>
      <c r="AS7" s="118">
        <v>750</v>
      </c>
      <c r="AT7" s="118">
        <v>750</v>
      </c>
      <c r="AU7" s="118">
        <v>750</v>
      </c>
      <c r="AV7" s="118">
        <v>750</v>
      </c>
      <c r="AW7" s="118">
        <v>750</v>
      </c>
      <c r="AX7" s="118">
        <v>750</v>
      </c>
      <c r="AY7" s="118">
        <v>750</v>
      </c>
      <c r="AZ7" s="28"/>
      <c r="BA7" s="28">
        <v>1000</v>
      </c>
      <c r="BB7" s="118">
        <v>850</v>
      </c>
      <c r="BC7" s="118">
        <v>850</v>
      </c>
      <c r="BD7" s="118">
        <v>850</v>
      </c>
      <c r="BE7" s="118">
        <v>850</v>
      </c>
      <c r="BF7" s="118">
        <v>850</v>
      </c>
      <c r="BG7" s="118">
        <v>850</v>
      </c>
      <c r="BH7" s="118">
        <v>850</v>
      </c>
      <c r="BI7" s="118">
        <v>850</v>
      </c>
      <c r="BJ7" s="118">
        <v>850</v>
      </c>
      <c r="BK7" s="118">
        <v>850</v>
      </c>
      <c r="BL7" s="118">
        <v>850</v>
      </c>
      <c r="BM7" s="118">
        <v>850</v>
      </c>
      <c r="BN7" s="28"/>
      <c r="BO7" s="28">
        <v>1000</v>
      </c>
      <c r="BP7" s="31">
        <v>850</v>
      </c>
      <c r="BQ7" s="31">
        <v>850</v>
      </c>
      <c r="BR7">
        <v>850</v>
      </c>
      <c r="BS7">
        <v>850</v>
      </c>
      <c r="BT7">
        <v>850</v>
      </c>
      <c r="BU7">
        <v>850</v>
      </c>
      <c r="BV7">
        <v>850</v>
      </c>
      <c r="BW7">
        <v>850</v>
      </c>
      <c r="BX7">
        <v>850</v>
      </c>
      <c r="BY7">
        <v>850</v>
      </c>
      <c r="BZ7">
        <v>850</v>
      </c>
      <c r="CA7">
        <v>850</v>
      </c>
      <c r="CB7" s="250"/>
      <c r="CC7" s="28">
        <v>1000</v>
      </c>
      <c r="CD7">
        <v>850</v>
      </c>
      <c r="CE7">
        <v>850</v>
      </c>
      <c r="CF7">
        <v>850</v>
      </c>
      <c r="CG7">
        <v>850</v>
      </c>
      <c r="CH7">
        <v>850</v>
      </c>
      <c r="CI7">
        <v>850</v>
      </c>
      <c r="CJ7">
        <v>850</v>
      </c>
      <c r="CK7">
        <v>850</v>
      </c>
      <c r="CL7">
        <v>850</v>
      </c>
      <c r="CM7">
        <v>850</v>
      </c>
      <c r="CN7">
        <v>850</v>
      </c>
      <c r="CO7">
        <v>850</v>
      </c>
      <c r="CP7">
        <v>0</v>
      </c>
      <c r="CQ7" s="28"/>
      <c r="CR7" s="28"/>
      <c r="CS7" s="28"/>
      <c r="CT7" s="406">
        <v>1000</v>
      </c>
      <c r="CU7" s="7" t="s">
        <v>2689</v>
      </c>
      <c r="CV7" s="7" t="s">
        <v>2840</v>
      </c>
      <c r="CW7" s="7" t="s">
        <v>3108</v>
      </c>
      <c r="CX7" s="7" t="s">
        <v>3343</v>
      </c>
      <c r="CY7" s="7" t="s">
        <v>3343</v>
      </c>
      <c r="CZ7" s="7" t="s">
        <v>3713</v>
      </c>
      <c r="DA7" s="7" t="s">
        <v>3891</v>
      </c>
      <c r="DB7" s="7" t="s">
        <v>4156</v>
      </c>
      <c r="DC7" s="7" t="s">
        <v>4438</v>
      </c>
      <c r="DD7" s="7" t="s">
        <v>4634</v>
      </c>
      <c r="DE7" s="7" t="s">
        <v>4821</v>
      </c>
      <c r="DF7" s="7" t="s">
        <v>4821</v>
      </c>
      <c r="DG7" s="520" t="s">
        <v>5251</v>
      </c>
      <c r="DH7" s="520" t="s">
        <v>5538</v>
      </c>
      <c r="DI7" s="520" t="s">
        <v>5876</v>
      </c>
      <c r="DJ7" s="520" t="s">
        <v>5876</v>
      </c>
      <c r="DK7" s="520" t="s">
        <v>5996</v>
      </c>
      <c r="DL7" s="541" t="s">
        <v>6072</v>
      </c>
      <c r="DM7" s="520" t="s">
        <v>6316</v>
      </c>
      <c r="DN7" s="520" t="s">
        <v>6543</v>
      </c>
      <c r="DO7" s="520" t="s">
        <v>6747</v>
      </c>
      <c r="DP7" s="520" t="s">
        <v>6924</v>
      </c>
      <c r="DQ7" s="568" t="s">
        <v>7377</v>
      </c>
      <c r="DR7" s="568" t="s">
        <v>7377</v>
      </c>
      <c r="DS7" s="568">
        <f t="shared" si="0"/>
        <v>0</v>
      </c>
      <c r="DT7" s="47">
        <f>+CT7*(COUNTBLANK(CU7:DR7))</f>
        <v>0</v>
      </c>
      <c r="DU7" s="28"/>
      <c r="DV7" s="28" t="s">
        <v>7882</v>
      </c>
      <c r="DW7" s="7"/>
      <c r="DX7" s="7" t="s">
        <v>8139</v>
      </c>
      <c r="DY7" s="7" t="s">
        <v>8211</v>
      </c>
      <c r="DZ7" s="7" t="s">
        <v>8211</v>
      </c>
      <c r="EA7" s="7"/>
    </row>
    <row r="8" spans="1:142" x14ac:dyDescent="0.25">
      <c r="A8" s="37">
        <v>165</v>
      </c>
      <c r="B8" s="31" t="s">
        <v>266</v>
      </c>
      <c r="C8" s="64" t="s">
        <v>267</v>
      </c>
      <c r="D8" s="64" t="s">
        <v>52</v>
      </c>
      <c r="E8" s="64" t="s">
        <v>110</v>
      </c>
      <c r="F8" s="64" t="s">
        <v>5</v>
      </c>
      <c r="G8" s="307" t="s">
        <v>791</v>
      </c>
      <c r="H8" s="65"/>
      <c r="I8" s="65"/>
      <c r="J8" s="66"/>
      <c r="K8" s="66">
        <v>750</v>
      </c>
      <c r="L8" s="66">
        <v>750</v>
      </c>
      <c r="M8" s="66">
        <v>750</v>
      </c>
      <c r="N8" s="106"/>
      <c r="O8" s="106"/>
      <c r="P8" s="66">
        <v>750</v>
      </c>
      <c r="Q8" s="66">
        <v>750</v>
      </c>
      <c r="R8" s="66">
        <v>750</v>
      </c>
      <c r="S8" s="66">
        <v>750</v>
      </c>
      <c r="T8" s="66">
        <v>750</v>
      </c>
      <c r="U8" s="66">
        <v>750</v>
      </c>
      <c r="V8" s="66">
        <v>750</v>
      </c>
      <c r="W8" s="66">
        <v>750</v>
      </c>
      <c r="X8" s="67"/>
      <c r="Y8" s="67">
        <v>800</v>
      </c>
      <c r="Z8" s="66">
        <v>800</v>
      </c>
      <c r="AA8" s="66">
        <v>800</v>
      </c>
      <c r="AB8" s="67">
        <v>800</v>
      </c>
      <c r="AC8" s="67">
        <v>800</v>
      </c>
      <c r="AD8" s="118">
        <v>800</v>
      </c>
      <c r="AE8" s="118">
        <v>800</v>
      </c>
      <c r="AF8" s="118">
        <v>800</v>
      </c>
      <c r="AG8" s="118">
        <v>800</v>
      </c>
      <c r="AH8" s="118">
        <v>800</v>
      </c>
      <c r="AI8" s="118">
        <v>800</v>
      </c>
      <c r="AJ8" s="118">
        <v>800</v>
      </c>
      <c r="AK8" s="118">
        <v>800</v>
      </c>
      <c r="AL8" s="28"/>
      <c r="AM8" s="28">
        <v>850</v>
      </c>
      <c r="AN8" s="118">
        <v>850</v>
      </c>
      <c r="AO8" s="118">
        <v>850</v>
      </c>
      <c r="AP8" s="118">
        <v>850</v>
      </c>
      <c r="AQ8" s="118">
        <v>850</v>
      </c>
      <c r="AR8" s="118">
        <v>850</v>
      </c>
      <c r="AS8" s="118">
        <v>850</v>
      </c>
      <c r="AT8" s="118">
        <v>850</v>
      </c>
      <c r="AU8" s="118">
        <v>850</v>
      </c>
      <c r="AV8" s="118">
        <v>850</v>
      </c>
      <c r="AW8" s="118">
        <v>850</v>
      </c>
      <c r="AX8" s="118">
        <v>850</v>
      </c>
      <c r="AY8" s="118">
        <v>850</v>
      </c>
      <c r="AZ8" s="28"/>
      <c r="BA8" s="28"/>
      <c r="BB8" s="118">
        <v>1000</v>
      </c>
      <c r="BC8" s="118">
        <v>1000</v>
      </c>
      <c r="BD8" s="118">
        <v>1000</v>
      </c>
      <c r="BE8" s="118">
        <v>1000</v>
      </c>
      <c r="BF8" s="118">
        <v>1000</v>
      </c>
      <c r="BG8" s="118">
        <v>1000</v>
      </c>
      <c r="BH8" s="118">
        <v>1000</v>
      </c>
      <c r="BI8" s="118">
        <v>1000</v>
      </c>
      <c r="BJ8" s="118">
        <v>1000</v>
      </c>
      <c r="BK8" s="118">
        <v>1000</v>
      </c>
      <c r="BL8" s="118">
        <v>1000</v>
      </c>
      <c r="BM8" s="118">
        <v>1000</v>
      </c>
      <c r="BN8" s="28"/>
      <c r="BO8" s="28">
        <v>1000</v>
      </c>
      <c r="BP8" s="31">
        <v>1000</v>
      </c>
      <c r="BQ8" s="31">
        <v>1000</v>
      </c>
      <c r="BR8">
        <v>1000</v>
      </c>
      <c r="BS8">
        <v>1000</v>
      </c>
      <c r="BT8">
        <v>1000</v>
      </c>
      <c r="BU8">
        <v>1000</v>
      </c>
      <c r="BV8">
        <v>1000</v>
      </c>
      <c r="BW8">
        <v>1000</v>
      </c>
      <c r="BX8">
        <v>1000</v>
      </c>
      <c r="BY8">
        <v>1000</v>
      </c>
      <c r="BZ8">
        <v>1000</v>
      </c>
      <c r="CA8">
        <v>1000</v>
      </c>
      <c r="CB8" s="250"/>
      <c r="CC8" s="28">
        <v>1200</v>
      </c>
      <c r="CD8">
        <v>1200</v>
      </c>
      <c r="CE8">
        <v>1200</v>
      </c>
      <c r="CF8">
        <v>1200</v>
      </c>
      <c r="CG8">
        <v>1200</v>
      </c>
      <c r="CH8">
        <v>1200</v>
      </c>
      <c r="CI8">
        <v>1200</v>
      </c>
      <c r="CJ8">
        <v>1200</v>
      </c>
      <c r="CK8">
        <v>1200</v>
      </c>
      <c r="CL8">
        <v>1200</v>
      </c>
      <c r="CM8">
        <v>1200</v>
      </c>
      <c r="CN8" s="318">
        <v>1200</v>
      </c>
      <c r="CO8">
        <v>1200</v>
      </c>
      <c r="CP8" s="275">
        <f>1200*COUNTBLANK(CD8:CN8)</f>
        <v>0</v>
      </c>
      <c r="CQ8" s="28"/>
      <c r="CR8" s="28" t="s">
        <v>4123</v>
      </c>
      <c r="CS8" s="28"/>
      <c r="CT8" s="406">
        <v>1400</v>
      </c>
      <c r="CU8" s="7" t="s">
        <v>3393</v>
      </c>
      <c r="CV8" s="7" t="s">
        <v>3393</v>
      </c>
      <c r="CW8" s="7" t="s">
        <v>3393</v>
      </c>
      <c r="CX8" s="7" t="s">
        <v>3794</v>
      </c>
      <c r="CY8" s="7" t="s">
        <v>3794</v>
      </c>
      <c r="CZ8" s="7" t="s">
        <v>3794</v>
      </c>
      <c r="DA8" s="7" t="s">
        <v>3794</v>
      </c>
      <c r="DB8" s="7" t="s">
        <v>4123</v>
      </c>
      <c r="DC8" s="7" t="s">
        <v>4123</v>
      </c>
      <c r="DD8" s="7" t="s">
        <v>4757</v>
      </c>
      <c r="DE8" s="7" t="s">
        <v>4757</v>
      </c>
      <c r="DF8" s="7" t="s">
        <v>5606</v>
      </c>
      <c r="DG8" s="520" t="s">
        <v>5606</v>
      </c>
      <c r="DH8" s="520" t="s">
        <v>6156</v>
      </c>
      <c r="DI8" s="520" t="s">
        <v>6156</v>
      </c>
      <c r="DJ8" s="520" t="s">
        <v>6156</v>
      </c>
      <c r="DK8" s="520" t="s">
        <v>6628</v>
      </c>
      <c r="DL8" s="541" t="s">
        <v>6628</v>
      </c>
      <c r="DM8" s="568" t="s">
        <v>7277</v>
      </c>
      <c r="DN8" s="520" t="s">
        <v>7313</v>
      </c>
      <c r="DO8" s="520" t="s">
        <v>7618</v>
      </c>
      <c r="DP8" s="520" t="s">
        <v>7618</v>
      </c>
      <c r="DQ8" s="568" t="s">
        <v>7802</v>
      </c>
      <c r="DR8" s="568" t="s">
        <v>8381</v>
      </c>
      <c r="DS8" s="568">
        <f t="shared" si="0"/>
        <v>0</v>
      </c>
      <c r="DT8" s="47">
        <f>+CT8*(COUNTBLANK(CU8:DR8))</f>
        <v>0</v>
      </c>
      <c r="DU8" s="28"/>
      <c r="DV8" s="28" t="s">
        <v>8381</v>
      </c>
      <c r="DW8" s="7" t="s">
        <v>8382</v>
      </c>
      <c r="DX8" s="7" t="s">
        <v>8382</v>
      </c>
      <c r="DY8" s="7"/>
      <c r="DZ8" s="7"/>
      <c r="EA8" s="7"/>
    </row>
    <row r="9" spans="1:142" x14ac:dyDescent="0.25">
      <c r="A9" s="37">
        <v>55</v>
      </c>
      <c r="B9" s="31" t="s">
        <v>4930</v>
      </c>
      <c r="C9" s="63" t="s">
        <v>422</v>
      </c>
      <c r="D9" s="64" t="s">
        <v>407</v>
      </c>
      <c r="E9" s="64" t="s">
        <v>110</v>
      </c>
      <c r="F9" s="64" t="s">
        <v>106</v>
      </c>
      <c r="G9" s="307" t="s">
        <v>780</v>
      </c>
      <c r="H9" s="65"/>
      <c r="I9" s="65"/>
      <c r="J9" s="66"/>
      <c r="K9" s="66">
        <v>750</v>
      </c>
      <c r="L9" s="66">
        <v>700</v>
      </c>
      <c r="M9" s="66">
        <v>700</v>
      </c>
      <c r="N9" s="66">
        <v>700</v>
      </c>
      <c r="O9" s="66">
        <v>700</v>
      </c>
      <c r="P9" s="66">
        <v>750</v>
      </c>
      <c r="Q9" s="66">
        <v>750</v>
      </c>
      <c r="R9" s="66">
        <v>750</v>
      </c>
      <c r="S9" s="66">
        <v>750</v>
      </c>
      <c r="T9" s="66">
        <v>750</v>
      </c>
      <c r="U9" s="66">
        <v>750</v>
      </c>
      <c r="V9" s="66">
        <v>750</v>
      </c>
      <c r="W9" s="66">
        <v>750</v>
      </c>
      <c r="X9" s="67"/>
      <c r="Y9" s="67">
        <v>800</v>
      </c>
      <c r="Z9" s="66">
        <v>800</v>
      </c>
      <c r="AA9" s="66">
        <v>800</v>
      </c>
      <c r="AB9" s="67">
        <v>800</v>
      </c>
      <c r="AC9" s="67">
        <v>800</v>
      </c>
      <c r="AD9" s="118">
        <v>800</v>
      </c>
      <c r="AE9" s="118">
        <v>800</v>
      </c>
      <c r="AF9" s="118">
        <v>800</v>
      </c>
      <c r="AG9" s="118">
        <v>800</v>
      </c>
      <c r="AH9" s="118">
        <v>800</v>
      </c>
      <c r="AI9" s="118">
        <v>800</v>
      </c>
      <c r="AJ9" s="118">
        <v>800</v>
      </c>
      <c r="AK9" s="118">
        <v>800</v>
      </c>
      <c r="AL9" s="67"/>
      <c r="AM9" s="67">
        <v>850</v>
      </c>
      <c r="AN9" s="118">
        <v>850</v>
      </c>
      <c r="AO9" s="118">
        <v>850</v>
      </c>
      <c r="AP9">
        <v>850</v>
      </c>
      <c r="AQ9">
        <v>850</v>
      </c>
      <c r="AR9">
        <v>850</v>
      </c>
      <c r="AS9">
        <v>850</v>
      </c>
      <c r="AT9">
        <v>850</v>
      </c>
      <c r="AU9">
        <v>850</v>
      </c>
      <c r="AV9">
        <v>850</v>
      </c>
      <c r="AW9">
        <v>850</v>
      </c>
      <c r="AX9">
        <v>850</v>
      </c>
      <c r="AY9">
        <v>850</v>
      </c>
      <c r="AZ9" s="28"/>
      <c r="BA9" s="28">
        <v>1000</v>
      </c>
      <c r="BB9" s="118">
        <v>1000</v>
      </c>
      <c r="BC9">
        <v>1000</v>
      </c>
      <c r="BD9">
        <v>1000</v>
      </c>
      <c r="BE9">
        <v>1000</v>
      </c>
      <c r="BF9">
        <v>1000</v>
      </c>
      <c r="BG9">
        <v>1000</v>
      </c>
      <c r="BH9">
        <v>1000</v>
      </c>
      <c r="BI9">
        <v>1000</v>
      </c>
      <c r="BJ9">
        <v>1000</v>
      </c>
      <c r="BK9">
        <v>1000</v>
      </c>
      <c r="BL9">
        <v>1000</v>
      </c>
      <c r="BM9">
        <v>1000</v>
      </c>
      <c r="BN9" s="28"/>
      <c r="BO9" s="28">
        <v>1000</v>
      </c>
      <c r="BP9" s="31">
        <v>800</v>
      </c>
      <c r="BQ9" s="31">
        <v>800</v>
      </c>
      <c r="BR9" s="183">
        <v>1000</v>
      </c>
      <c r="BS9" s="183">
        <v>1000</v>
      </c>
      <c r="BT9" s="183">
        <v>1000</v>
      </c>
      <c r="BU9" s="183">
        <v>1000</v>
      </c>
      <c r="BV9" s="183">
        <v>1000</v>
      </c>
      <c r="BW9" s="183">
        <v>1000</v>
      </c>
      <c r="BX9" s="183">
        <v>1000</v>
      </c>
      <c r="BY9" s="183">
        <v>1000</v>
      </c>
      <c r="BZ9" s="183">
        <v>1000</v>
      </c>
      <c r="CA9" s="183">
        <v>1000</v>
      </c>
      <c r="CB9" s="250"/>
      <c r="CC9" s="28">
        <v>1200</v>
      </c>
      <c r="CD9" s="183">
        <v>1200</v>
      </c>
      <c r="CE9" s="183">
        <v>1200</v>
      </c>
      <c r="CF9" s="183">
        <v>1200</v>
      </c>
      <c r="CG9" s="183">
        <v>1200</v>
      </c>
      <c r="CH9" s="183">
        <v>1200</v>
      </c>
      <c r="CI9" s="183">
        <v>1200</v>
      </c>
      <c r="CJ9" s="183">
        <v>1200</v>
      </c>
      <c r="CK9" s="183">
        <v>1200</v>
      </c>
      <c r="CL9" s="183">
        <v>1200</v>
      </c>
      <c r="CM9" s="183">
        <v>1200</v>
      </c>
      <c r="CN9" s="183">
        <v>1200</v>
      </c>
      <c r="CO9" s="183">
        <v>1200</v>
      </c>
      <c r="CP9">
        <v>0</v>
      </c>
      <c r="CQ9" s="28"/>
      <c r="CR9" s="28" t="s">
        <v>3825</v>
      </c>
      <c r="CS9" s="28"/>
      <c r="CT9" s="406">
        <v>1200</v>
      </c>
      <c r="CU9" s="7" t="s">
        <v>2759</v>
      </c>
      <c r="CV9" s="7" t="s">
        <v>2816</v>
      </c>
      <c r="CW9" s="7" t="s">
        <v>3135</v>
      </c>
      <c r="CX9" s="7" t="s">
        <v>3135</v>
      </c>
      <c r="CY9" s="7" t="s">
        <v>3326</v>
      </c>
      <c r="CZ9" s="7" t="s">
        <v>3459</v>
      </c>
      <c r="DA9" s="7" t="s">
        <v>3629</v>
      </c>
      <c r="DB9" s="7" t="s">
        <v>3825</v>
      </c>
      <c r="DC9" s="7" t="s">
        <v>4008</v>
      </c>
      <c r="DD9" s="7" t="s">
        <v>4258</v>
      </c>
      <c r="DE9" s="7" t="s">
        <v>4524</v>
      </c>
      <c r="DF9" s="7" t="s">
        <v>4774</v>
      </c>
      <c r="DG9" s="520" t="s">
        <v>5119</v>
      </c>
      <c r="DH9" s="520" t="s">
        <v>5346</v>
      </c>
      <c r="DI9" s="520" t="s">
        <v>5579</v>
      </c>
      <c r="DJ9" s="520" t="s">
        <v>5744</v>
      </c>
      <c r="DK9" s="520" t="s">
        <v>5977</v>
      </c>
      <c r="DL9" s="541" t="s">
        <v>5977</v>
      </c>
      <c r="DM9" s="520" t="s">
        <v>6231</v>
      </c>
      <c r="DN9" s="520" t="s">
        <v>6486</v>
      </c>
      <c r="DO9" s="520" t="s">
        <v>6722</v>
      </c>
      <c r="DP9" s="520" t="s">
        <v>6895</v>
      </c>
      <c r="DQ9" s="568" t="s">
        <v>7140</v>
      </c>
      <c r="DR9" s="568" t="s">
        <v>7424</v>
      </c>
      <c r="DS9" s="568">
        <f t="shared" si="0"/>
        <v>0</v>
      </c>
      <c r="DT9" s="47">
        <f>+CT9*(COUNTBLANK(CU9:DR9))</f>
        <v>0</v>
      </c>
      <c r="DU9" s="28"/>
      <c r="DV9" s="28"/>
      <c r="DW9" s="7" t="s">
        <v>7846</v>
      </c>
      <c r="DX9" s="7" t="s">
        <v>7846</v>
      </c>
      <c r="DY9" s="7" t="s">
        <v>8063</v>
      </c>
      <c r="DZ9" s="7"/>
      <c r="EA9" s="7"/>
      <c r="EB9" s="7"/>
    </row>
    <row r="10" spans="1:142" hidden="1" x14ac:dyDescent="0.25">
      <c r="A10" s="37">
        <v>182</v>
      </c>
      <c r="B10" s="31" t="s">
        <v>558</v>
      </c>
      <c r="C10" s="68" t="s">
        <v>550</v>
      </c>
      <c r="D10" s="68" t="s">
        <v>551</v>
      </c>
      <c r="E10" s="64" t="s">
        <v>107</v>
      </c>
      <c r="F10" s="64" t="s">
        <v>459</v>
      </c>
      <c r="G10" s="307" t="s">
        <v>793</v>
      </c>
      <c r="H10" s="65"/>
      <c r="I10" s="65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67">
        <v>1000</v>
      </c>
      <c r="Y10" s="67">
        <v>800</v>
      </c>
      <c r="Z10" s="66">
        <v>800</v>
      </c>
      <c r="AA10" s="66">
        <v>800</v>
      </c>
      <c r="AB10" s="66">
        <v>800</v>
      </c>
      <c r="AC10" s="66">
        <v>800</v>
      </c>
      <c r="AD10" s="118">
        <v>800</v>
      </c>
      <c r="AE10" s="118">
        <v>800</v>
      </c>
      <c r="AF10" s="118">
        <v>800</v>
      </c>
      <c r="AG10" s="118">
        <v>800</v>
      </c>
      <c r="AH10" s="118">
        <v>800</v>
      </c>
      <c r="AI10" s="118">
        <v>800</v>
      </c>
      <c r="AJ10" s="118">
        <v>800</v>
      </c>
      <c r="AK10" s="118">
        <v>800</v>
      </c>
      <c r="AL10" s="67"/>
      <c r="AM10" s="67">
        <v>850</v>
      </c>
      <c r="AN10" s="118">
        <v>850</v>
      </c>
      <c r="AO10" s="118">
        <v>850</v>
      </c>
      <c r="AP10" s="118">
        <v>850</v>
      </c>
      <c r="AQ10" s="118">
        <v>850</v>
      </c>
      <c r="AR10" s="118">
        <v>850</v>
      </c>
      <c r="AS10" s="118">
        <v>850</v>
      </c>
      <c r="AT10" s="118">
        <v>850</v>
      </c>
      <c r="AU10" s="118">
        <v>850</v>
      </c>
      <c r="AV10" s="118">
        <v>850</v>
      </c>
      <c r="AW10" s="118">
        <v>850</v>
      </c>
      <c r="AX10" s="118">
        <v>850</v>
      </c>
      <c r="AY10" s="118">
        <v>850</v>
      </c>
      <c r="AZ10" s="28"/>
      <c r="BA10" s="28"/>
      <c r="BB10" s="118">
        <v>1000</v>
      </c>
      <c r="BC10" s="118">
        <v>1000</v>
      </c>
      <c r="BD10" s="118">
        <v>1000</v>
      </c>
      <c r="BE10" s="118">
        <v>1000</v>
      </c>
      <c r="BF10" s="118">
        <v>1000</v>
      </c>
      <c r="BG10" s="118">
        <v>1000</v>
      </c>
      <c r="BH10" s="118">
        <v>1000</v>
      </c>
      <c r="BI10" s="118">
        <v>1000</v>
      </c>
      <c r="BJ10" s="118">
        <v>1000</v>
      </c>
      <c r="BK10" s="118">
        <v>1000</v>
      </c>
      <c r="BL10" s="118">
        <v>1000</v>
      </c>
      <c r="BM10" s="118">
        <v>1000</v>
      </c>
      <c r="BN10" s="28"/>
      <c r="BO10" s="28"/>
      <c r="BP10" s="31">
        <v>1000</v>
      </c>
      <c r="BQ10" s="31">
        <v>1000</v>
      </c>
      <c r="BR10">
        <v>1000</v>
      </c>
      <c r="BS10">
        <v>1000</v>
      </c>
      <c r="BT10">
        <v>1000</v>
      </c>
      <c r="BU10">
        <v>1000</v>
      </c>
      <c r="BV10">
        <v>1000</v>
      </c>
      <c r="BW10">
        <v>1000</v>
      </c>
      <c r="BX10">
        <v>1000</v>
      </c>
      <c r="BY10">
        <v>1000</v>
      </c>
      <c r="BZ10">
        <v>1000</v>
      </c>
      <c r="CA10">
        <v>1000</v>
      </c>
      <c r="CB10" s="250"/>
      <c r="CC10" s="28" t="s">
        <v>3224</v>
      </c>
      <c r="CD10">
        <v>1200</v>
      </c>
      <c r="CE10">
        <v>1200</v>
      </c>
      <c r="CF10">
        <v>1200</v>
      </c>
      <c r="CG10">
        <v>1200</v>
      </c>
      <c r="CH10">
        <v>1200</v>
      </c>
      <c r="CI10">
        <v>1200</v>
      </c>
      <c r="CJ10">
        <v>1200</v>
      </c>
      <c r="CK10">
        <v>1200</v>
      </c>
      <c r="CL10">
        <v>1200</v>
      </c>
      <c r="CM10" s="318" t="s">
        <v>3429</v>
      </c>
      <c r="CN10" s="318" t="s">
        <v>3429</v>
      </c>
      <c r="CO10" t="s">
        <v>3429</v>
      </c>
      <c r="CP10" s="275">
        <f>1200*COUNTBLANK(CD10:CN10)</f>
        <v>0</v>
      </c>
      <c r="CQ10" s="28"/>
      <c r="CR10" s="28"/>
      <c r="CS10" s="28"/>
      <c r="CT10" s="406">
        <v>1200</v>
      </c>
      <c r="CU10" s="7" t="s">
        <v>3429</v>
      </c>
      <c r="CV10" s="7" t="s">
        <v>4344</v>
      </c>
      <c r="CW10" s="7" t="s">
        <v>4344</v>
      </c>
      <c r="CX10" s="7" t="s">
        <v>4344</v>
      </c>
      <c r="CY10" s="7" t="s">
        <v>4344</v>
      </c>
      <c r="CZ10" s="7" t="s">
        <v>4344</v>
      </c>
      <c r="DA10" s="7" t="s">
        <v>4344</v>
      </c>
      <c r="DB10" s="7" t="s">
        <v>4344</v>
      </c>
      <c r="DC10" s="7" t="s">
        <v>4344</v>
      </c>
      <c r="DD10" s="7" t="s">
        <v>5179</v>
      </c>
      <c r="DE10" s="7" t="s">
        <v>5179</v>
      </c>
      <c r="DF10" s="7" t="s">
        <v>5179</v>
      </c>
      <c r="DG10" s="520" t="s">
        <v>6173</v>
      </c>
      <c r="DH10" s="520" t="s">
        <v>6173</v>
      </c>
      <c r="DI10" s="520" t="s">
        <v>6173</v>
      </c>
      <c r="DJ10" s="520" t="s">
        <v>6173</v>
      </c>
      <c r="DK10" s="19"/>
      <c r="DL10" s="117"/>
      <c r="DM10" s="19"/>
      <c r="DN10" s="19"/>
      <c r="DO10" s="19"/>
      <c r="DP10" s="19"/>
      <c r="DQ10" s="19"/>
      <c r="DR10" s="19"/>
      <c r="DS10" s="568">
        <f t="shared" si="0"/>
        <v>8</v>
      </c>
      <c r="DT10" s="19">
        <v>0</v>
      </c>
      <c r="DU10" s="510"/>
      <c r="DV10" s="510"/>
      <c r="DW10" s="509"/>
      <c r="DX10" s="509"/>
      <c r="DY10" s="509"/>
      <c r="DZ10" s="509"/>
      <c r="EA10" s="509"/>
    </row>
    <row r="11" spans="1:142" x14ac:dyDescent="0.25">
      <c r="A11" s="37">
        <v>209</v>
      </c>
      <c r="B11" s="31" t="s">
        <v>560</v>
      </c>
      <c r="C11" s="64" t="s">
        <v>554</v>
      </c>
      <c r="D11" s="64" t="s">
        <v>545</v>
      </c>
      <c r="E11" s="64" t="s">
        <v>107</v>
      </c>
      <c r="F11" s="64" t="s">
        <v>459</v>
      </c>
      <c r="G11" s="307" t="s">
        <v>795</v>
      </c>
      <c r="H11" s="65"/>
      <c r="I11" s="65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67">
        <v>1500</v>
      </c>
      <c r="Y11" s="67">
        <v>800</v>
      </c>
      <c r="Z11" s="66">
        <v>800</v>
      </c>
      <c r="AA11" s="66">
        <v>800</v>
      </c>
      <c r="AB11" s="66">
        <v>800</v>
      </c>
      <c r="AC11" s="66">
        <v>800</v>
      </c>
      <c r="AD11" s="118">
        <v>800</v>
      </c>
      <c r="AE11" s="118">
        <v>800</v>
      </c>
      <c r="AF11" s="118">
        <v>800</v>
      </c>
      <c r="AG11" s="118">
        <v>800</v>
      </c>
      <c r="AH11" s="118">
        <v>800</v>
      </c>
      <c r="AI11" s="118">
        <v>800</v>
      </c>
      <c r="AJ11" s="118">
        <v>800</v>
      </c>
      <c r="AK11" s="118">
        <v>800</v>
      </c>
      <c r="AL11" s="67"/>
      <c r="AM11" s="67">
        <v>850</v>
      </c>
      <c r="AN11" s="118">
        <v>850</v>
      </c>
      <c r="AO11" s="118">
        <v>850</v>
      </c>
      <c r="AQ11">
        <v>850</v>
      </c>
      <c r="AR11">
        <v>850</v>
      </c>
      <c r="AS11" s="118">
        <v>850</v>
      </c>
      <c r="AT11">
        <v>850</v>
      </c>
      <c r="AU11">
        <v>850</v>
      </c>
      <c r="AV11">
        <v>850</v>
      </c>
      <c r="AW11">
        <v>850</v>
      </c>
      <c r="AX11">
        <v>850</v>
      </c>
      <c r="AY11">
        <v>850</v>
      </c>
      <c r="AZ11" s="28"/>
      <c r="BA11" s="28"/>
      <c r="BB11">
        <v>1000</v>
      </c>
      <c r="BC11">
        <v>1000</v>
      </c>
      <c r="BD11">
        <v>1000</v>
      </c>
      <c r="BE11">
        <v>1000</v>
      </c>
      <c r="BF11">
        <v>1000</v>
      </c>
      <c r="BG11">
        <v>1000</v>
      </c>
      <c r="BH11">
        <v>1000</v>
      </c>
      <c r="BI11">
        <v>1000</v>
      </c>
      <c r="BJ11">
        <v>1000</v>
      </c>
      <c r="BK11">
        <v>1000</v>
      </c>
      <c r="BL11">
        <v>1000</v>
      </c>
      <c r="BM11">
        <v>1000</v>
      </c>
      <c r="BN11" s="28"/>
      <c r="BO11" s="28">
        <v>1000</v>
      </c>
      <c r="BP11" s="31">
        <v>800</v>
      </c>
      <c r="BQ11" s="31">
        <v>1000</v>
      </c>
      <c r="BR11" s="183">
        <v>1000</v>
      </c>
      <c r="BS11" s="183">
        <v>1000</v>
      </c>
      <c r="BT11" s="183">
        <v>1000</v>
      </c>
      <c r="BU11" s="183">
        <v>1000</v>
      </c>
      <c r="BV11" s="183">
        <v>1000</v>
      </c>
      <c r="BW11" s="183">
        <v>1000</v>
      </c>
      <c r="BX11" s="183">
        <v>1000</v>
      </c>
      <c r="BY11" s="183">
        <v>1000</v>
      </c>
      <c r="BZ11" s="183">
        <v>1000</v>
      </c>
      <c r="CA11" s="183">
        <v>1000</v>
      </c>
      <c r="CB11" s="250"/>
      <c r="CC11" s="28" t="s">
        <v>3083</v>
      </c>
      <c r="CD11" s="183">
        <v>1200</v>
      </c>
      <c r="CE11" s="183">
        <v>1200</v>
      </c>
      <c r="CF11" s="183">
        <v>1200</v>
      </c>
      <c r="CG11" s="183">
        <v>1200</v>
      </c>
      <c r="CH11" s="183">
        <v>1200</v>
      </c>
      <c r="CI11" s="183">
        <v>1200</v>
      </c>
      <c r="CJ11" s="183">
        <v>1200</v>
      </c>
      <c r="CK11" s="183">
        <v>1200</v>
      </c>
      <c r="CL11" s="183">
        <v>1200</v>
      </c>
      <c r="CM11" s="318">
        <v>1200</v>
      </c>
      <c r="CN11" s="318">
        <v>1200</v>
      </c>
      <c r="CO11" s="7">
        <v>1200</v>
      </c>
      <c r="CP11" s="275">
        <f>1200*COUNTBLANK(CD11:CN11)</f>
        <v>0</v>
      </c>
      <c r="CQ11" s="28"/>
      <c r="CR11" s="28"/>
      <c r="CS11" s="28"/>
      <c r="CT11" s="406">
        <v>1200</v>
      </c>
      <c r="CU11" s="7" t="s">
        <v>3083</v>
      </c>
      <c r="CV11" s="7" t="s">
        <v>3298</v>
      </c>
      <c r="CW11" s="7" t="s">
        <v>3298</v>
      </c>
      <c r="CX11" s="7" t="s">
        <v>3298</v>
      </c>
      <c r="CY11" s="7" t="s">
        <v>3580</v>
      </c>
      <c r="CZ11" s="7" t="s">
        <v>3580</v>
      </c>
      <c r="DA11" s="7" t="s">
        <v>3699</v>
      </c>
      <c r="DB11" s="7" t="s">
        <v>3877</v>
      </c>
      <c r="DC11" s="7" t="s">
        <v>4252</v>
      </c>
      <c r="DD11" s="7" t="s">
        <v>4471</v>
      </c>
      <c r="DE11" s="7" t="s">
        <v>4592</v>
      </c>
      <c r="DF11" s="7" t="s">
        <v>4866</v>
      </c>
      <c r="DG11" s="520" t="s">
        <v>5569</v>
      </c>
      <c r="DH11" s="520" t="s">
        <v>5569</v>
      </c>
      <c r="DI11" s="520" t="s">
        <v>5969</v>
      </c>
      <c r="DJ11" s="520" t="s">
        <v>5969</v>
      </c>
      <c r="DK11" s="520" t="s">
        <v>5969</v>
      </c>
      <c r="DL11" s="541" t="s">
        <v>6104</v>
      </c>
      <c r="DM11" s="520" t="s">
        <v>6400</v>
      </c>
      <c r="DN11" s="520" t="s">
        <v>7153</v>
      </c>
      <c r="DO11" s="520" t="s">
        <v>7153</v>
      </c>
      <c r="DP11" s="520" t="s">
        <v>7153</v>
      </c>
      <c r="DQ11" s="520" t="s">
        <v>7153</v>
      </c>
      <c r="DR11" s="520" t="s">
        <v>7398</v>
      </c>
      <c r="DS11" s="568">
        <f t="shared" si="0"/>
        <v>0</v>
      </c>
      <c r="DT11" s="47">
        <f t="shared" ref="DT11:DT26" si="1">+CT11*(COUNTBLANK(CU11:DR11))</f>
        <v>0</v>
      </c>
      <c r="DU11" s="28"/>
      <c r="DV11" s="28"/>
      <c r="DW11" s="7" t="s">
        <v>7937</v>
      </c>
      <c r="DX11" s="7" t="s">
        <v>8177</v>
      </c>
      <c r="DY11" s="7" t="s">
        <v>8177</v>
      </c>
      <c r="DZ11" s="7"/>
      <c r="EA11" s="7"/>
    </row>
    <row r="12" spans="1:142" x14ac:dyDescent="0.25">
      <c r="A12" s="37">
        <v>244</v>
      </c>
      <c r="B12" s="31" t="s">
        <v>562</v>
      </c>
      <c r="C12" s="64" t="s">
        <v>556</v>
      </c>
      <c r="D12" s="64" t="s">
        <v>557</v>
      </c>
      <c r="E12" s="64" t="s">
        <v>107</v>
      </c>
      <c r="F12" s="64" t="s">
        <v>459</v>
      </c>
      <c r="G12" s="307" t="s">
        <v>797</v>
      </c>
      <c r="H12" s="65"/>
      <c r="I12" s="65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67">
        <v>1000</v>
      </c>
      <c r="Y12" s="67">
        <v>800</v>
      </c>
      <c r="Z12" s="66">
        <v>800</v>
      </c>
      <c r="AA12" s="66">
        <v>800</v>
      </c>
      <c r="AB12" s="66"/>
      <c r="AC12" s="66">
        <v>800</v>
      </c>
      <c r="AD12" s="118">
        <v>800</v>
      </c>
      <c r="AE12" s="118">
        <v>800</v>
      </c>
      <c r="AF12" s="118">
        <v>800</v>
      </c>
      <c r="AG12" s="118">
        <v>800</v>
      </c>
      <c r="AH12" s="118">
        <v>800</v>
      </c>
      <c r="AI12" s="118">
        <v>800</v>
      </c>
      <c r="AJ12" s="118">
        <v>800</v>
      </c>
      <c r="AK12" s="118">
        <v>800</v>
      </c>
      <c r="AL12" s="67"/>
      <c r="AM12" s="67">
        <v>850</v>
      </c>
      <c r="AN12" s="118">
        <v>850</v>
      </c>
      <c r="AO12" s="118">
        <v>850</v>
      </c>
      <c r="AP12">
        <v>850</v>
      </c>
      <c r="AQ12">
        <v>850</v>
      </c>
      <c r="AR12">
        <v>850</v>
      </c>
      <c r="AS12">
        <v>850</v>
      </c>
      <c r="AT12">
        <v>850</v>
      </c>
      <c r="AU12">
        <v>850</v>
      </c>
      <c r="AV12">
        <v>850</v>
      </c>
      <c r="AW12">
        <v>850</v>
      </c>
      <c r="AX12">
        <v>850</v>
      </c>
      <c r="AY12">
        <v>850</v>
      </c>
      <c r="AZ12" s="28"/>
      <c r="BA12" s="28">
        <v>1000</v>
      </c>
      <c r="BB12">
        <v>1000</v>
      </c>
      <c r="BC12">
        <v>1000</v>
      </c>
      <c r="BD12">
        <v>1000</v>
      </c>
      <c r="BE12">
        <v>1000</v>
      </c>
      <c r="BF12">
        <v>1000</v>
      </c>
      <c r="BG12">
        <v>1000</v>
      </c>
      <c r="BH12">
        <v>1000</v>
      </c>
      <c r="BI12">
        <v>1000</v>
      </c>
      <c r="BJ12">
        <v>1000</v>
      </c>
      <c r="BK12">
        <v>1000</v>
      </c>
      <c r="BL12">
        <v>1000</v>
      </c>
      <c r="BM12">
        <v>1000</v>
      </c>
      <c r="BN12" s="28"/>
      <c r="BO12" s="28">
        <v>1000</v>
      </c>
      <c r="BP12" s="31">
        <v>800</v>
      </c>
      <c r="BQ12" s="31">
        <v>800</v>
      </c>
      <c r="BR12" s="183">
        <v>1000</v>
      </c>
      <c r="BS12" s="183">
        <v>1000</v>
      </c>
      <c r="BT12" s="183">
        <v>1000</v>
      </c>
      <c r="BU12" s="183">
        <v>1000</v>
      </c>
      <c r="BV12" s="183">
        <v>1000</v>
      </c>
      <c r="BW12" s="183">
        <v>1000</v>
      </c>
      <c r="BX12" s="183">
        <v>1000</v>
      </c>
      <c r="BY12" s="183">
        <v>1000</v>
      </c>
      <c r="BZ12" s="183">
        <v>1000</v>
      </c>
      <c r="CA12" s="183">
        <v>1000</v>
      </c>
      <c r="CB12" s="250"/>
      <c r="CC12" s="28">
        <v>1200</v>
      </c>
      <c r="CD12" s="183">
        <v>1200</v>
      </c>
      <c r="CE12" s="183">
        <v>1200</v>
      </c>
      <c r="CF12" s="183">
        <v>1200</v>
      </c>
      <c r="CG12" s="183">
        <v>1200</v>
      </c>
      <c r="CH12" s="183">
        <v>1200</v>
      </c>
      <c r="CI12" s="183">
        <v>1200</v>
      </c>
      <c r="CJ12" s="183">
        <v>1200</v>
      </c>
      <c r="CK12" s="183">
        <v>1200</v>
      </c>
      <c r="CL12" s="183">
        <v>1200</v>
      </c>
      <c r="CM12" s="183">
        <v>1200</v>
      </c>
      <c r="CN12" s="318">
        <v>1200</v>
      </c>
      <c r="CO12" s="7">
        <v>1200</v>
      </c>
      <c r="CP12" s="275">
        <f>1200*COUNTBLANK(CD12:CO12)</f>
        <v>0</v>
      </c>
      <c r="CQ12" s="28"/>
      <c r="CR12" s="28" t="s">
        <v>3955</v>
      </c>
      <c r="CS12" s="28"/>
      <c r="CT12" s="406">
        <v>1400</v>
      </c>
      <c r="CU12" s="7" t="s">
        <v>2953</v>
      </c>
      <c r="CV12" s="7" t="s">
        <v>2953</v>
      </c>
      <c r="CW12" s="7" t="s">
        <v>3133</v>
      </c>
      <c r="CX12" s="7" t="s">
        <v>3133</v>
      </c>
      <c r="CY12" s="7" t="s">
        <v>3595</v>
      </c>
      <c r="CZ12" s="7" t="s">
        <v>3595</v>
      </c>
      <c r="DA12" s="7" t="s">
        <v>3793</v>
      </c>
      <c r="DB12" s="7" t="s">
        <v>3955</v>
      </c>
      <c r="DC12" s="7" t="s">
        <v>4154</v>
      </c>
      <c r="DD12" s="7" t="s">
        <v>4538</v>
      </c>
      <c r="DE12" s="7" t="s">
        <v>4538</v>
      </c>
      <c r="DF12" s="7" t="s">
        <v>5130</v>
      </c>
      <c r="DG12" s="520" t="s">
        <v>5601</v>
      </c>
      <c r="DH12" s="520" t="s">
        <v>5601</v>
      </c>
      <c r="DI12" s="520" t="s">
        <v>5601</v>
      </c>
      <c r="DJ12" s="520" t="s">
        <v>6014</v>
      </c>
      <c r="DK12" s="520" t="s">
        <v>6014</v>
      </c>
      <c r="DL12" s="541" t="s">
        <v>6453</v>
      </c>
      <c r="DM12" s="520" t="s">
        <v>6453</v>
      </c>
      <c r="DN12" s="520" t="s">
        <v>6872</v>
      </c>
      <c r="DO12" s="520" t="s">
        <v>6872</v>
      </c>
      <c r="DP12" s="520" t="s">
        <v>7107</v>
      </c>
      <c r="DQ12" s="568" t="s">
        <v>7481</v>
      </c>
      <c r="DR12" s="568" t="s">
        <v>7481</v>
      </c>
      <c r="DS12" s="568">
        <f t="shared" si="0"/>
        <v>0</v>
      </c>
      <c r="DT12" s="47">
        <f t="shared" si="1"/>
        <v>0</v>
      </c>
      <c r="DU12" s="28"/>
      <c r="DV12" s="28" t="s">
        <v>6872</v>
      </c>
      <c r="DW12" s="7" t="s">
        <v>7724</v>
      </c>
      <c r="DX12" s="7" t="s">
        <v>8130</v>
      </c>
      <c r="DY12" s="7" t="s">
        <v>8284</v>
      </c>
      <c r="DZ12" s="7" t="s">
        <v>8284</v>
      </c>
      <c r="EA12" s="7"/>
    </row>
    <row r="13" spans="1:142" x14ac:dyDescent="0.25">
      <c r="A13" s="59">
        <v>118</v>
      </c>
      <c r="B13" s="47" t="s">
        <v>279</v>
      </c>
      <c r="C13" s="54" t="s">
        <v>280</v>
      </c>
      <c r="D13" s="54" t="s">
        <v>281</v>
      </c>
      <c r="E13" s="123" t="s">
        <v>107</v>
      </c>
      <c r="F13" s="123" t="s">
        <v>5</v>
      </c>
      <c r="G13" s="309" t="s">
        <v>811</v>
      </c>
      <c r="H13" s="74"/>
      <c r="I13" s="74"/>
      <c r="J13" s="25"/>
      <c r="K13" s="25">
        <v>750</v>
      </c>
      <c r="L13" s="25">
        <v>750</v>
      </c>
      <c r="M13" s="25">
        <v>750</v>
      </c>
      <c r="N13" s="25"/>
      <c r="O13" s="25"/>
      <c r="P13" s="25">
        <v>750</v>
      </c>
      <c r="Q13" s="25">
        <v>750</v>
      </c>
      <c r="R13" s="25">
        <v>750</v>
      </c>
      <c r="S13" s="25">
        <v>750</v>
      </c>
      <c r="T13" s="25">
        <v>750</v>
      </c>
      <c r="U13" s="25">
        <v>750</v>
      </c>
      <c r="V13" s="25">
        <v>750</v>
      </c>
      <c r="W13" s="25">
        <v>750</v>
      </c>
      <c r="X13" s="35"/>
      <c r="Y13" s="35">
        <v>800</v>
      </c>
      <c r="Z13" s="25"/>
      <c r="AA13" s="25"/>
      <c r="AB13" s="67">
        <v>800</v>
      </c>
      <c r="AC13" s="67">
        <v>800</v>
      </c>
      <c r="AD13" s="124">
        <v>800</v>
      </c>
      <c r="AE13" s="124">
        <v>800</v>
      </c>
      <c r="AF13" s="124">
        <v>800</v>
      </c>
      <c r="AG13" s="124">
        <v>800</v>
      </c>
      <c r="AH13" s="124">
        <v>800</v>
      </c>
      <c r="AI13" s="124">
        <v>800</v>
      </c>
      <c r="AJ13" s="124">
        <v>800</v>
      </c>
      <c r="AK13" s="124">
        <v>800</v>
      </c>
      <c r="AL13" s="28"/>
      <c r="AM13" s="28">
        <v>850</v>
      </c>
      <c r="AN13" s="118">
        <v>850</v>
      </c>
      <c r="AO13">
        <v>850</v>
      </c>
      <c r="AP13">
        <v>850</v>
      </c>
      <c r="AQ13">
        <v>850</v>
      </c>
      <c r="AR13">
        <v>850</v>
      </c>
      <c r="AS13">
        <v>850</v>
      </c>
      <c r="AT13">
        <v>850</v>
      </c>
      <c r="AU13">
        <v>850</v>
      </c>
      <c r="AV13" s="118">
        <v>850</v>
      </c>
      <c r="AW13">
        <v>850</v>
      </c>
      <c r="AX13">
        <v>850</v>
      </c>
      <c r="AY13">
        <v>850</v>
      </c>
      <c r="AZ13" s="28"/>
      <c r="BA13" s="28">
        <v>1000</v>
      </c>
      <c r="BB13">
        <v>1000</v>
      </c>
      <c r="BC13">
        <v>1000</v>
      </c>
      <c r="BD13">
        <v>1000</v>
      </c>
      <c r="BE13">
        <v>1000</v>
      </c>
      <c r="BF13">
        <v>1000</v>
      </c>
      <c r="BG13">
        <v>1000</v>
      </c>
      <c r="BI13">
        <v>1000</v>
      </c>
      <c r="BJ13">
        <v>1000</v>
      </c>
      <c r="BK13">
        <v>1000</v>
      </c>
      <c r="BL13">
        <v>1000</v>
      </c>
      <c r="BM13">
        <v>1000</v>
      </c>
      <c r="BN13" s="28"/>
      <c r="BO13" s="28"/>
      <c r="BP13" s="31">
        <v>800</v>
      </c>
      <c r="BQ13" s="31">
        <v>800</v>
      </c>
      <c r="BR13" s="183">
        <v>1000</v>
      </c>
      <c r="BS13" s="183">
        <v>1000</v>
      </c>
      <c r="BT13" s="183">
        <v>1000</v>
      </c>
      <c r="BU13" s="183">
        <v>1000</v>
      </c>
      <c r="BV13" s="183">
        <v>1000</v>
      </c>
      <c r="BW13" s="183">
        <v>1000</v>
      </c>
      <c r="BX13" s="183">
        <v>1000</v>
      </c>
      <c r="BY13" s="183">
        <v>1000</v>
      </c>
      <c r="BZ13" s="183">
        <v>1000</v>
      </c>
      <c r="CA13" s="183">
        <v>1000</v>
      </c>
      <c r="CB13" s="250"/>
      <c r="CC13" s="28">
        <f>600+600</f>
        <v>1200</v>
      </c>
      <c r="CD13" s="183">
        <v>1200</v>
      </c>
      <c r="CE13" s="183">
        <v>1200</v>
      </c>
      <c r="CF13" s="183">
        <v>1200</v>
      </c>
      <c r="CG13" s="183">
        <v>1200</v>
      </c>
      <c r="CH13" s="183">
        <v>1200</v>
      </c>
      <c r="CI13" s="183">
        <v>1200</v>
      </c>
      <c r="CJ13" s="183">
        <v>1200</v>
      </c>
      <c r="CK13" s="183">
        <v>1200</v>
      </c>
      <c r="CL13" s="183">
        <v>1200</v>
      </c>
      <c r="CM13" s="183">
        <v>1200</v>
      </c>
      <c r="CN13" s="183">
        <v>1200</v>
      </c>
      <c r="CO13" s="183">
        <v>1200</v>
      </c>
      <c r="CP13">
        <v>0</v>
      </c>
      <c r="CQ13" s="28"/>
      <c r="CR13" s="28" t="s">
        <v>5052</v>
      </c>
      <c r="CS13" s="28"/>
      <c r="CT13" s="406">
        <v>1400</v>
      </c>
      <c r="CU13" s="7" t="s">
        <v>2979</v>
      </c>
      <c r="CV13" s="7" t="s">
        <v>2979</v>
      </c>
      <c r="CW13" s="7" t="s">
        <v>3329</v>
      </c>
      <c r="CX13" s="7" t="s">
        <v>3329</v>
      </c>
      <c r="CY13" s="7" t="s">
        <v>3329</v>
      </c>
      <c r="CZ13" s="7" t="s">
        <v>3470</v>
      </c>
      <c r="DA13" s="7" t="s">
        <v>3929</v>
      </c>
      <c r="DB13" s="7" t="s">
        <v>3929</v>
      </c>
      <c r="DC13" s="7" t="s">
        <v>4270</v>
      </c>
      <c r="DD13" s="7" t="s">
        <v>4270</v>
      </c>
      <c r="DE13" s="7" t="s">
        <v>4566</v>
      </c>
      <c r="DF13" s="7" t="s">
        <v>5052</v>
      </c>
      <c r="DG13" s="520" t="s">
        <v>5621</v>
      </c>
      <c r="DH13" s="520" t="s">
        <v>5621</v>
      </c>
      <c r="DI13" s="520" t="s">
        <v>6190</v>
      </c>
      <c r="DJ13" s="520" t="s">
        <v>6190</v>
      </c>
      <c r="DK13" s="520" t="s">
        <v>6189</v>
      </c>
      <c r="DL13" s="541" t="s">
        <v>6189</v>
      </c>
      <c r="DM13" s="520" t="s">
        <v>6600</v>
      </c>
      <c r="DN13" s="520" t="s">
        <v>6600</v>
      </c>
      <c r="DO13" s="520" t="s">
        <v>7080</v>
      </c>
      <c r="DP13" s="520" t="s">
        <v>7080</v>
      </c>
      <c r="DQ13" s="568" t="s">
        <v>7541</v>
      </c>
      <c r="DR13" s="568" t="s">
        <v>7541</v>
      </c>
      <c r="DS13" s="568">
        <f t="shared" si="0"/>
        <v>0</v>
      </c>
      <c r="DT13" s="47">
        <f t="shared" si="1"/>
        <v>0</v>
      </c>
      <c r="DU13" s="28"/>
      <c r="DV13" s="28" t="s">
        <v>7621</v>
      </c>
      <c r="DW13" s="7"/>
      <c r="DX13" s="7"/>
      <c r="DY13" s="7"/>
      <c r="DZ13" s="7"/>
      <c r="EA13" s="7"/>
    </row>
    <row r="14" spans="1:142" x14ac:dyDescent="0.25">
      <c r="A14" s="177">
        <v>273</v>
      </c>
      <c r="B14" s="165" t="s">
        <v>2374</v>
      </c>
      <c r="C14" s="149" t="s">
        <v>966</v>
      </c>
      <c r="D14" s="149" t="s">
        <v>458</v>
      </c>
      <c r="E14" s="149" t="s">
        <v>107</v>
      </c>
      <c r="F14" s="178" t="s">
        <v>459</v>
      </c>
      <c r="G14" s="310" t="s">
        <v>967</v>
      </c>
      <c r="H14" s="42"/>
      <c r="I14" s="42"/>
      <c r="X14" s="35">
        <v>2000</v>
      </c>
      <c r="Y14" s="35">
        <v>800</v>
      </c>
      <c r="Z14" s="147"/>
      <c r="AA14" s="147"/>
      <c r="AB14" s="147"/>
      <c r="AC14" s="147"/>
      <c r="AD14" s="147"/>
      <c r="AE14" s="147"/>
      <c r="AF14">
        <v>800</v>
      </c>
      <c r="AG14">
        <v>800</v>
      </c>
      <c r="AH14">
        <v>800</v>
      </c>
      <c r="AI14">
        <v>800</v>
      </c>
      <c r="AJ14" s="118">
        <v>800</v>
      </c>
      <c r="AK14" s="118">
        <v>800</v>
      </c>
      <c r="AL14" s="67"/>
      <c r="AM14" s="67">
        <v>850</v>
      </c>
      <c r="AN14">
        <v>850</v>
      </c>
      <c r="AP14">
        <v>850</v>
      </c>
      <c r="AQ14">
        <v>850</v>
      </c>
      <c r="AR14">
        <v>850</v>
      </c>
      <c r="AS14" s="118">
        <v>850</v>
      </c>
      <c r="AT14" s="118">
        <v>850</v>
      </c>
      <c r="AU14" s="118">
        <v>850</v>
      </c>
      <c r="AV14" s="118">
        <v>850</v>
      </c>
      <c r="AW14" s="118">
        <v>850</v>
      </c>
      <c r="AX14" s="118">
        <v>850</v>
      </c>
      <c r="AY14" s="118">
        <v>850</v>
      </c>
      <c r="AZ14" s="28"/>
      <c r="BA14" s="28">
        <f>500+500</f>
        <v>1000</v>
      </c>
      <c r="BB14" s="118">
        <v>1000</v>
      </c>
      <c r="BC14" s="118">
        <v>1000</v>
      </c>
      <c r="BD14" s="118">
        <v>1000</v>
      </c>
      <c r="BE14" s="118">
        <v>1000</v>
      </c>
      <c r="BF14" s="118">
        <v>1000</v>
      </c>
      <c r="BG14" s="118">
        <v>1000</v>
      </c>
      <c r="BH14" s="118">
        <v>1000</v>
      </c>
      <c r="BI14" s="118">
        <v>1000</v>
      </c>
      <c r="BJ14" s="118">
        <v>1000</v>
      </c>
      <c r="BK14" s="118">
        <v>1000</v>
      </c>
      <c r="BL14" s="118">
        <v>1000</v>
      </c>
      <c r="BM14" s="118">
        <v>1000</v>
      </c>
      <c r="BN14" s="28"/>
      <c r="BO14" s="28">
        <v>1000</v>
      </c>
      <c r="BP14" s="31">
        <v>800</v>
      </c>
      <c r="BQ14" s="31">
        <v>800</v>
      </c>
      <c r="BR14">
        <v>1000</v>
      </c>
      <c r="BS14">
        <v>1000</v>
      </c>
      <c r="BT14">
        <v>1000</v>
      </c>
      <c r="BU14">
        <v>1000</v>
      </c>
      <c r="BV14">
        <v>1000</v>
      </c>
      <c r="BW14">
        <v>1000</v>
      </c>
      <c r="BX14">
        <v>1000</v>
      </c>
      <c r="BY14">
        <v>1000</v>
      </c>
      <c r="BZ14">
        <v>1000</v>
      </c>
      <c r="CA14">
        <v>1000</v>
      </c>
      <c r="CB14" s="250"/>
      <c r="CC14" s="28"/>
      <c r="CD14">
        <v>1200</v>
      </c>
      <c r="CE14">
        <v>1200</v>
      </c>
      <c r="CF14">
        <v>1200</v>
      </c>
      <c r="CG14">
        <v>1200</v>
      </c>
      <c r="CH14">
        <v>1200</v>
      </c>
      <c r="CI14">
        <v>1200</v>
      </c>
      <c r="CJ14">
        <v>1200</v>
      </c>
      <c r="CK14">
        <v>1200</v>
      </c>
      <c r="CL14">
        <v>1200</v>
      </c>
      <c r="CM14">
        <v>1200</v>
      </c>
      <c r="CN14" s="318">
        <v>1200</v>
      </c>
      <c r="CO14">
        <v>1200</v>
      </c>
      <c r="CP14" s="275">
        <f>1200*COUNTBLANK(CD14:CO14)</f>
        <v>0</v>
      </c>
      <c r="CQ14" s="28"/>
      <c r="CR14" s="28"/>
      <c r="CS14" s="28"/>
      <c r="CT14" s="406">
        <v>1400</v>
      </c>
      <c r="CU14" s="7" t="s">
        <v>2707</v>
      </c>
      <c r="CV14" s="7" t="s">
        <v>2916</v>
      </c>
      <c r="CW14" s="7" t="s">
        <v>3111</v>
      </c>
      <c r="CX14" s="7" t="s">
        <v>3303</v>
      </c>
      <c r="CY14" s="7" t="s">
        <v>3412</v>
      </c>
      <c r="CZ14" s="7" t="s">
        <v>3586</v>
      </c>
      <c r="DA14" s="7" t="s">
        <v>3795</v>
      </c>
      <c r="DB14" s="7" t="s">
        <v>3991</v>
      </c>
      <c r="DC14" s="7" t="s">
        <v>4211</v>
      </c>
      <c r="DD14" s="7" t="s">
        <v>4478</v>
      </c>
      <c r="DE14" s="7" t="s">
        <v>4668</v>
      </c>
      <c r="DF14" s="7" t="s">
        <v>4994</v>
      </c>
      <c r="DG14" s="520" t="s">
        <v>5349</v>
      </c>
      <c r="DH14" s="520" t="s">
        <v>5349</v>
      </c>
      <c r="DI14" s="520" t="s">
        <v>5711</v>
      </c>
      <c r="DJ14" s="520" t="s">
        <v>5711</v>
      </c>
      <c r="DK14" s="520" t="s">
        <v>6212</v>
      </c>
      <c r="DL14" s="541" t="s">
        <v>6212</v>
      </c>
      <c r="DM14" s="520" t="s">
        <v>6771</v>
      </c>
      <c r="DN14" s="520" t="s">
        <v>6984</v>
      </c>
      <c r="DO14" s="520" t="s">
        <v>6984</v>
      </c>
      <c r="DP14" s="520" t="s">
        <v>7282</v>
      </c>
      <c r="DQ14" s="520" t="s">
        <v>7282</v>
      </c>
      <c r="DR14" s="520" t="s">
        <v>7598</v>
      </c>
      <c r="DS14" s="568">
        <f t="shared" si="0"/>
        <v>0</v>
      </c>
      <c r="DT14" s="47">
        <f t="shared" si="1"/>
        <v>0</v>
      </c>
      <c r="DU14" s="28"/>
      <c r="DV14" s="28"/>
      <c r="DW14" s="7" t="s">
        <v>8035</v>
      </c>
      <c r="DX14" s="7" t="s">
        <v>8035</v>
      </c>
      <c r="DY14" s="7" t="s">
        <v>8249</v>
      </c>
      <c r="DZ14" s="7" t="s">
        <v>8249</v>
      </c>
      <c r="EA14" s="7"/>
    </row>
    <row r="15" spans="1:142" x14ac:dyDescent="0.25">
      <c r="A15" s="59">
        <v>333</v>
      </c>
      <c r="B15" s="47" t="s">
        <v>1191</v>
      </c>
      <c r="C15" s="31" t="s">
        <v>1189</v>
      </c>
      <c r="D15" s="31" t="s">
        <v>1184</v>
      </c>
      <c r="E15" s="31" t="s">
        <v>331</v>
      </c>
      <c r="F15" s="63" t="s">
        <v>991</v>
      </c>
      <c r="G15" s="310" t="s">
        <v>797</v>
      </c>
      <c r="H15" s="42"/>
      <c r="I15" s="42"/>
      <c r="AL15" s="28">
        <v>2000</v>
      </c>
      <c r="AM15" s="28">
        <v>850</v>
      </c>
      <c r="AN15" s="118">
        <v>850</v>
      </c>
      <c r="AO15">
        <v>850</v>
      </c>
      <c r="AP15">
        <v>850</v>
      </c>
      <c r="AR15">
        <v>850</v>
      </c>
      <c r="AS15" s="118">
        <v>850</v>
      </c>
      <c r="AT15" s="118">
        <v>850</v>
      </c>
      <c r="AU15">
        <v>850</v>
      </c>
      <c r="AV15" s="118">
        <v>850</v>
      </c>
      <c r="AW15" s="118">
        <v>850</v>
      </c>
      <c r="AX15" s="118">
        <v>850</v>
      </c>
      <c r="AY15" s="118">
        <v>850</v>
      </c>
      <c r="AZ15" s="28"/>
      <c r="BA15" s="28"/>
      <c r="BB15" s="118">
        <v>1000</v>
      </c>
      <c r="BC15" s="118">
        <v>0</v>
      </c>
      <c r="BD15" s="118">
        <v>0</v>
      </c>
      <c r="BE15" s="118">
        <v>1000</v>
      </c>
      <c r="BF15" s="118">
        <v>1000</v>
      </c>
      <c r="BG15" s="118">
        <v>1000</v>
      </c>
      <c r="BH15" s="118">
        <v>1000</v>
      </c>
      <c r="BI15" s="118">
        <v>1000</v>
      </c>
      <c r="BJ15" s="118">
        <v>1000</v>
      </c>
      <c r="BK15" s="118">
        <v>1000</v>
      </c>
      <c r="BL15" s="118">
        <v>1000</v>
      </c>
      <c r="BM15" s="118">
        <v>1000</v>
      </c>
      <c r="BN15" s="28"/>
      <c r="BO15" s="28">
        <v>1000</v>
      </c>
      <c r="BP15" s="31">
        <v>1000</v>
      </c>
      <c r="BQ15" s="31">
        <v>1000</v>
      </c>
      <c r="BR15">
        <v>1000</v>
      </c>
      <c r="BS15">
        <v>1000</v>
      </c>
      <c r="BT15">
        <v>1000</v>
      </c>
      <c r="BU15">
        <v>1000</v>
      </c>
      <c r="BV15">
        <v>1000</v>
      </c>
      <c r="BW15">
        <v>1000</v>
      </c>
      <c r="BX15">
        <v>1000</v>
      </c>
      <c r="BY15">
        <v>1000</v>
      </c>
      <c r="BZ15">
        <v>1000</v>
      </c>
      <c r="CA15">
        <v>1000</v>
      </c>
      <c r="CB15" s="250"/>
      <c r="CC15" s="28"/>
      <c r="CD15">
        <v>1200</v>
      </c>
      <c r="CE15">
        <v>1200</v>
      </c>
      <c r="CF15">
        <v>1200</v>
      </c>
      <c r="CG15">
        <v>1200</v>
      </c>
      <c r="CH15" s="318" t="s">
        <v>3721</v>
      </c>
      <c r="CI15" s="318" t="s">
        <v>3721</v>
      </c>
      <c r="CJ15" s="318" t="s">
        <v>3721</v>
      </c>
      <c r="CK15" s="318" t="s">
        <v>3721</v>
      </c>
      <c r="CL15" s="318" t="s">
        <v>4149</v>
      </c>
      <c r="CM15" s="318" t="s">
        <v>4149</v>
      </c>
      <c r="CN15" s="318" t="s">
        <v>4149</v>
      </c>
      <c r="CO15" s="318" t="s">
        <v>4149</v>
      </c>
      <c r="CP15" s="275">
        <f>1200*COUNTBLANK(CD15:CO15)</f>
        <v>0</v>
      </c>
      <c r="CQ15" s="28"/>
      <c r="CR15" s="28"/>
      <c r="CS15" s="28"/>
      <c r="CT15" s="406">
        <v>1300</v>
      </c>
      <c r="CU15" s="7" t="s">
        <v>4149</v>
      </c>
      <c r="CV15" s="7" t="s">
        <v>4150</v>
      </c>
      <c r="CW15" s="7" t="s">
        <v>4150</v>
      </c>
      <c r="CX15" s="7" t="s">
        <v>4150</v>
      </c>
      <c r="CY15" s="7" t="s">
        <v>4409</v>
      </c>
      <c r="CZ15" s="7" t="s">
        <v>4409</v>
      </c>
      <c r="DA15" s="7" t="s">
        <v>4692</v>
      </c>
      <c r="DB15" s="7" t="s">
        <v>4692</v>
      </c>
      <c r="DC15" s="7" t="s">
        <v>5269</v>
      </c>
      <c r="DD15" s="7" t="s">
        <v>5269</v>
      </c>
      <c r="DE15" s="7">
        <v>1300</v>
      </c>
      <c r="DF15" s="7">
        <v>1300</v>
      </c>
      <c r="DG15" s="520" t="s">
        <v>5971</v>
      </c>
      <c r="DH15" s="520" t="s">
        <v>5971</v>
      </c>
      <c r="DI15" s="520" t="s">
        <v>5971</v>
      </c>
      <c r="DJ15" s="520" t="s">
        <v>5971</v>
      </c>
      <c r="DK15" s="520" t="s">
        <v>6107</v>
      </c>
      <c r="DL15" s="541" t="s">
        <v>6417</v>
      </c>
      <c r="DM15" s="520" t="s">
        <v>6696</v>
      </c>
      <c r="DN15" s="520" t="s">
        <v>6838</v>
      </c>
      <c r="DO15" s="520" t="s">
        <v>6955</v>
      </c>
      <c r="DP15" s="520" t="s">
        <v>7304</v>
      </c>
      <c r="DQ15" s="520" t="s">
        <v>7606</v>
      </c>
      <c r="DR15" s="520" t="s">
        <v>7606</v>
      </c>
      <c r="DS15" s="568">
        <f t="shared" si="0"/>
        <v>0</v>
      </c>
      <c r="DT15" s="47">
        <f t="shared" si="1"/>
        <v>0</v>
      </c>
      <c r="DU15" s="510"/>
      <c r="DV15" s="510"/>
      <c r="DW15" s="509" t="s">
        <v>8180</v>
      </c>
      <c r="DX15" s="509" t="s">
        <v>8180</v>
      </c>
      <c r="DY15" s="509"/>
      <c r="DZ15" s="509"/>
      <c r="EA15" s="509"/>
    </row>
    <row r="16" spans="1:142" x14ac:dyDescent="0.25">
      <c r="A16" s="59">
        <v>350</v>
      </c>
      <c r="B16" s="47" t="s">
        <v>1242</v>
      </c>
      <c r="C16" s="31" t="s">
        <v>1239</v>
      </c>
      <c r="D16" s="182" t="s">
        <v>1240</v>
      </c>
      <c r="E16" s="31" t="s">
        <v>331</v>
      </c>
      <c r="F16" s="63" t="s">
        <v>991</v>
      </c>
      <c r="G16" s="312" t="s">
        <v>1241</v>
      </c>
      <c r="H16" s="53"/>
      <c r="I16" s="53"/>
      <c r="AL16" s="28">
        <v>1500</v>
      </c>
      <c r="AM16" s="28">
        <v>850</v>
      </c>
      <c r="AN16">
        <v>850</v>
      </c>
      <c r="AO16">
        <v>850</v>
      </c>
      <c r="AP16">
        <v>850</v>
      </c>
      <c r="AQ16">
        <v>0</v>
      </c>
      <c r="AR16">
        <v>850</v>
      </c>
      <c r="AS16">
        <v>850</v>
      </c>
      <c r="AT16">
        <v>850</v>
      </c>
      <c r="AU16">
        <v>850</v>
      </c>
      <c r="AV16">
        <v>850</v>
      </c>
      <c r="AW16">
        <v>850</v>
      </c>
      <c r="AX16">
        <v>850</v>
      </c>
      <c r="AY16">
        <v>850</v>
      </c>
      <c r="AZ16" s="28"/>
      <c r="BA16" s="28">
        <v>1000</v>
      </c>
      <c r="BB16">
        <v>1000</v>
      </c>
      <c r="BC16">
        <v>1000</v>
      </c>
      <c r="BD16">
        <v>1000</v>
      </c>
      <c r="BE16">
        <v>1000</v>
      </c>
      <c r="BF16">
        <v>1000</v>
      </c>
      <c r="BG16">
        <v>1000</v>
      </c>
      <c r="BH16">
        <v>1000</v>
      </c>
      <c r="BI16">
        <v>1000</v>
      </c>
      <c r="BJ16">
        <v>1000</v>
      </c>
      <c r="BK16">
        <v>1000</v>
      </c>
      <c r="BL16">
        <v>1000</v>
      </c>
      <c r="BM16">
        <v>1000</v>
      </c>
      <c r="BN16" s="28"/>
      <c r="BO16" s="28" t="s">
        <v>990</v>
      </c>
      <c r="BP16" s="31">
        <v>1000</v>
      </c>
      <c r="BQ16" s="31">
        <v>1000</v>
      </c>
      <c r="BR16" s="183">
        <v>1000</v>
      </c>
      <c r="BS16" s="183">
        <v>1000</v>
      </c>
      <c r="BT16" s="183">
        <v>1000</v>
      </c>
      <c r="BU16" s="183">
        <v>1000</v>
      </c>
      <c r="BV16" s="183">
        <v>1000</v>
      </c>
      <c r="BW16" s="183">
        <v>1000</v>
      </c>
      <c r="BX16" s="183">
        <v>1000</v>
      </c>
      <c r="BY16" s="183">
        <v>1000</v>
      </c>
      <c r="BZ16" s="183">
        <v>1000</v>
      </c>
      <c r="CA16" s="183">
        <v>1000</v>
      </c>
      <c r="CB16" s="250"/>
      <c r="CC16" s="28"/>
      <c r="CD16" s="183">
        <v>1200</v>
      </c>
      <c r="CE16" s="183">
        <v>1200</v>
      </c>
      <c r="CF16" s="183">
        <v>1200</v>
      </c>
      <c r="CG16" s="183">
        <v>1200</v>
      </c>
      <c r="CH16" s="183">
        <v>1200</v>
      </c>
      <c r="CI16" s="318">
        <v>1200</v>
      </c>
      <c r="CJ16" s="318">
        <v>1200</v>
      </c>
      <c r="CK16" s="318" t="s">
        <v>2959</v>
      </c>
      <c r="CL16" s="318" t="s">
        <v>3546</v>
      </c>
      <c r="CM16" s="318" t="s">
        <v>3546</v>
      </c>
      <c r="CN16" s="318" t="s">
        <v>3546</v>
      </c>
      <c r="CO16" s="318" t="s">
        <v>3546</v>
      </c>
      <c r="CP16" s="275">
        <f>1200*COUNTBLANK(CD16:CO16)</f>
        <v>0</v>
      </c>
      <c r="CQ16" s="28"/>
      <c r="CR16" s="28"/>
      <c r="CS16" s="28"/>
      <c r="CT16" s="406">
        <v>1400</v>
      </c>
      <c r="CU16" s="7" t="s">
        <v>3959</v>
      </c>
      <c r="CV16" s="7" t="s">
        <v>3959</v>
      </c>
      <c r="CW16" s="7" t="s">
        <v>4083</v>
      </c>
      <c r="CX16" s="7" t="s">
        <v>4377</v>
      </c>
      <c r="CY16" s="7" t="s">
        <v>4741</v>
      </c>
      <c r="CZ16" s="7" t="s">
        <v>5190</v>
      </c>
      <c r="DA16" s="7" t="s">
        <v>5190</v>
      </c>
      <c r="DB16" s="7" t="s">
        <v>5974</v>
      </c>
      <c r="DC16" s="7" t="s">
        <v>5974</v>
      </c>
      <c r="DD16" s="7" t="s">
        <v>5974</v>
      </c>
      <c r="DE16" s="7" t="s">
        <v>6638</v>
      </c>
      <c r="DF16" s="7" t="s">
        <v>6638</v>
      </c>
      <c r="DG16" s="520" t="s">
        <v>6638</v>
      </c>
      <c r="DH16" s="520" t="s">
        <v>6977</v>
      </c>
      <c r="DI16" s="520" t="s">
        <v>6977</v>
      </c>
      <c r="DJ16" s="520" t="s">
        <v>7224</v>
      </c>
      <c r="DK16" s="520" t="s">
        <v>7488</v>
      </c>
      <c r="DL16" s="541"/>
      <c r="DM16" s="520"/>
      <c r="DN16" s="520"/>
      <c r="DO16" s="520"/>
      <c r="DP16" s="520"/>
      <c r="DQ16" s="568"/>
      <c r="DR16" s="568"/>
      <c r="DS16" s="568">
        <f t="shared" si="0"/>
        <v>7</v>
      </c>
      <c r="DT16" s="47">
        <f t="shared" si="1"/>
        <v>9800</v>
      </c>
      <c r="DU16" s="510"/>
      <c r="DV16" s="510"/>
      <c r="DW16" s="509" t="s">
        <v>7914</v>
      </c>
      <c r="DX16" s="509" t="s">
        <v>7914</v>
      </c>
      <c r="DY16" s="509" t="s">
        <v>8228</v>
      </c>
      <c r="DZ16" s="509" t="s">
        <v>8228</v>
      </c>
      <c r="EA16" s="509"/>
    </row>
    <row r="17" spans="1:132" x14ac:dyDescent="0.25">
      <c r="A17" s="202">
        <v>425</v>
      </c>
      <c r="B17" s="47" t="s">
        <v>1529</v>
      </c>
      <c r="C17" s="31" t="s">
        <v>1527</v>
      </c>
      <c r="D17" s="182" t="s">
        <v>1528</v>
      </c>
      <c r="E17" s="183" t="s">
        <v>320</v>
      </c>
      <c r="F17" s="118" t="s">
        <v>1350</v>
      </c>
      <c r="G17" s="158" t="s">
        <v>1530</v>
      </c>
      <c r="H17" s="53"/>
      <c r="I17" s="53"/>
      <c r="AZ17" s="28">
        <v>1000</v>
      </c>
      <c r="BA17" s="28">
        <v>500</v>
      </c>
      <c r="BB17">
        <v>1000</v>
      </c>
      <c r="BE17">
        <v>1000</v>
      </c>
      <c r="BF17">
        <v>1000</v>
      </c>
      <c r="BG17">
        <v>1000</v>
      </c>
      <c r="BH17">
        <v>1000</v>
      </c>
      <c r="BI17">
        <v>1000</v>
      </c>
      <c r="BJ17">
        <v>1000</v>
      </c>
      <c r="BK17">
        <v>1000</v>
      </c>
      <c r="BN17" s="28"/>
      <c r="BO17" s="28">
        <v>1000</v>
      </c>
      <c r="BP17" s="31">
        <v>1000</v>
      </c>
      <c r="BQ17" s="31">
        <v>1000</v>
      </c>
      <c r="BR17">
        <v>1000</v>
      </c>
      <c r="BS17">
        <v>1000</v>
      </c>
      <c r="BT17">
        <v>1000</v>
      </c>
      <c r="BU17">
        <v>1000</v>
      </c>
      <c r="BV17">
        <v>1000</v>
      </c>
      <c r="BW17">
        <v>1000</v>
      </c>
      <c r="BX17">
        <v>1000</v>
      </c>
      <c r="BY17">
        <v>1000</v>
      </c>
      <c r="BZ17">
        <v>1000</v>
      </c>
      <c r="CA17">
        <v>1000</v>
      </c>
      <c r="CB17" s="250"/>
      <c r="CC17" s="28"/>
      <c r="CD17">
        <v>1000</v>
      </c>
      <c r="CE17">
        <v>1000</v>
      </c>
      <c r="CF17">
        <v>1000</v>
      </c>
      <c r="CG17" s="318">
        <v>1000</v>
      </c>
      <c r="CH17" s="318">
        <v>1000</v>
      </c>
      <c r="CI17" s="318" t="s">
        <v>3100</v>
      </c>
      <c r="CJ17" s="318" t="s">
        <v>3101</v>
      </c>
      <c r="CK17" s="318" t="s">
        <v>3101</v>
      </c>
      <c r="CL17" s="318" t="s">
        <v>3101</v>
      </c>
      <c r="CM17" s="318" t="s">
        <v>3330</v>
      </c>
      <c r="CN17" s="318" t="s">
        <v>3689</v>
      </c>
      <c r="CO17" s="318" t="s">
        <v>3880</v>
      </c>
      <c r="CP17" s="275">
        <f>1000*COUNTBLANK(CD17:CO17)</f>
        <v>0</v>
      </c>
      <c r="CQ17" s="28"/>
      <c r="CR17" s="28"/>
      <c r="CS17" s="28"/>
      <c r="CT17" s="406">
        <v>1000</v>
      </c>
      <c r="CU17" s="7" t="s">
        <v>4386</v>
      </c>
      <c r="CV17" s="7" t="s">
        <v>4827</v>
      </c>
      <c r="CW17" s="7" t="s">
        <v>4827</v>
      </c>
      <c r="CX17" s="7" t="s">
        <v>5157</v>
      </c>
      <c r="CY17" s="7" t="s">
        <v>5157</v>
      </c>
      <c r="CZ17" s="7" t="s">
        <v>5500</v>
      </c>
      <c r="DA17" s="7" t="s">
        <v>5888</v>
      </c>
      <c r="DB17" s="7" t="s">
        <v>5888</v>
      </c>
      <c r="DC17" s="7" t="s">
        <v>5888</v>
      </c>
      <c r="DD17" s="7" t="s">
        <v>5888</v>
      </c>
      <c r="DE17" s="7" t="s">
        <v>6135</v>
      </c>
      <c r="DF17" s="7" t="s">
        <v>6135</v>
      </c>
      <c r="DG17" s="520" t="s">
        <v>6337</v>
      </c>
      <c r="DH17" s="520" t="s">
        <v>6337</v>
      </c>
      <c r="DI17" s="520" t="s">
        <v>6632</v>
      </c>
      <c r="DJ17" s="520" t="s">
        <v>6804</v>
      </c>
      <c r="DK17" s="520" t="s">
        <v>7308</v>
      </c>
      <c r="DL17" s="520" t="s">
        <v>7308</v>
      </c>
      <c r="DM17" s="520" t="s">
        <v>7497</v>
      </c>
      <c r="DN17" s="520" t="s">
        <v>7744</v>
      </c>
      <c r="DO17" s="520" t="s">
        <v>8017</v>
      </c>
      <c r="DP17" s="520" t="s">
        <v>8268</v>
      </c>
      <c r="DQ17" s="520" t="s">
        <v>8268</v>
      </c>
      <c r="DR17" s="520" t="s">
        <v>8268</v>
      </c>
      <c r="DS17" s="568">
        <f t="shared" si="0"/>
        <v>0</v>
      </c>
      <c r="DT17" s="47">
        <f t="shared" si="1"/>
        <v>0</v>
      </c>
      <c r="DU17" s="510"/>
      <c r="DV17" s="510"/>
      <c r="DW17" s="509"/>
      <c r="DX17" s="509"/>
      <c r="DY17" s="509"/>
      <c r="DZ17" s="509"/>
      <c r="EA17" s="509"/>
      <c r="EB17" s="275" t="s">
        <v>2400</v>
      </c>
    </row>
    <row r="18" spans="1:132" x14ac:dyDescent="0.25">
      <c r="A18" s="202">
        <v>53</v>
      </c>
      <c r="B18" s="47" t="s">
        <v>1623</v>
      </c>
      <c r="C18" s="31" t="s">
        <v>1621</v>
      </c>
      <c r="D18" s="182" t="s">
        <v>1622</v>
      </c>
      <c r="E18" s="183" t="s">
        <v>320</v>
      </c>
      <c r="F18" s="118" t="s">
        <v>1350</v>
      </c>
      <c r="G18" s="158" t="s">
        <v>798</v>
      </c>
      <c r="H18" s="53"/>
      <c r="I18" s="53"/>
      <c r="AZ18" s="28">
        <v>3000</v>
      </c>
      <c r="BA18" s="28"/>
      <c r="BB18" s="22"/>
      <c r="BC18" s="22"/>
      <c r="BD18" s="22"/>
      <c r="BE18">
        <v>1000</v>
      </c>
      <c r="BF18">
        <v>1000</v>
      </c>
      <c r="BG18">
        <v>1000</v>
      </c>
      <c r="BH18">
        <v>1000</v>
      </c>
      <c r="BI18">
        <v>1000</v>
      </c>
      <c r="BJ18">
        <v>1000</v>
      </c>
      <c r="BK18">
        <v>1000</v>
      </c>
      <c r="BL18">
        <v>1000</v>
      </c>
      <c r="BM18">
        <v>1000</v>
      </c>
      <c r="BN18" s="28"/>
      <c r="BO18" s="28"/>
      <c r="BP18" s="31">
        <v>1000</v>
      </c>
      <c r="BQ18" s="31">
        <v>1000</v>
      </c>
      <c r="BR18" s="183">
        <v>1000</v>
      </c>
      <c r="BS18" s="183">
        <v>1000</v>
      </c>
      <c r="BT18" s="183">
        <v>1000</v>
      </c>
      <c r="BU18" s="183">
        <v>1000</v>
      </c>
      <c r="BV18" s="183">
        <v>1000</v>
      </c>
      <c r="BW18" s="183">
        <v>1000</v>
      </c>
      <c r="BX18" s="183">
        <v>1000</v>
      </c>
      <c r="BY18" s="183">
        <v>1000</v>
      </c>
      <c r="BZ18" s="183">
        <v>1000</v>
      </c>
      <c r="CA18" s="183">
        <v>1000</v>
      </c>
      <c r="CB18" s="250"/>
      <c r="CC18" s="28" t="s">
        <v>3320</v>
      </c>
      <c r="CD18" s="183">
        <v>1200</v>
      </c>
      <c r="CE18" s="183">
        <v>1200</v>
      </c>
      <c r="CF18" s="318">
        <v>1200</v>
      </c>
      <c r="CG18" s="318">
        <v>1200</v>
      </c>
      <c r="CH18" s="318">
        <v>1200</v>
      </c>
      <c r="CI18" s="318">
        <v>1200</v>
      </c>
      <c r="CJ18" s="318" t="s">
        <v>3320</v>
      </c>
      <c r="CK18" s="318" t="s">
        <v>3320</v>
      </c>
      <c r="CL18" s="318" t="s">
        <v>3666</v>
      </c>
      <c r="CM18" s="318" t="s">
        <v>3666</v>
      </c>
      <c r="CN18" s="318" t="s">
        <v>4079</v>
      </c>
      <c r="CO18" s="318" t="s">
        <v>4079</v>
      </c>
      <c r="CP18" s="275">
        <f>1200*COUNTBLANK(CD18:CO18)</f>
        <v>0</v>
      </c>
      <c r="CQ18" s="28"/>
      <c r="CR18" s="28"/>
      <c r="CS18" s="28"/>
      <c r="CT18" s="406">
        <v>1400</v>
      </c>
      <c r="CU18" s="7" t="s">
        <v>4143</v>
      </c>
      <c r="CV18" s="7" t="s">
        <v>4389</v>
      </c>
      <c r="CW18" s="7" t="s">
        <v>4827</v>
      </c>
      <c r="CX18" s="7" t="s">
        <v>4642</v>
      </c>
      <c r="CY18" s="7" t="s">
        <v>4642</v>
      </c>
      <c r="CZ18" s="7" t="s">
        <v>5143</v>
      </c>
      <c r="DA18" s="7" t="s">
        <v>5143</v>
      </c>
      <c r="DB18" s="7" t="s">
        <v>5143</v>
      </c>
      <c r="DC18" s="7" t="s">
        <v>5995</v>
      </c>
      <c r="DD18" s="7" t="s">
        <v>5995</v>
      </c>
      <c r="DE18" s="7">
        <v>1400</v>
      </c>
      <c r="DF18" s="7">
        <v>1400</v>
      </c>
      <c r="DG18" s="520" t="s">
        <v>6578</v>
      </c>
      <c r="DH18" s="520" t="s">
        <v>6748</v>
      </c>
      <c r="DI18" s="520" t="s">
        <v>6748</v>
      </c>
      <c r="DJ18" s="520" t="s">
        <v>7109</v>
      </c>
      <c r="DK18" s="520" t="s">
        <v>7146</v>
      </c>
      <c r="DL18" s="541" t="s">
        <v>7146</v>
      </c>
      <c r="DM18" s="520" t="s">
        <v>7444</v>
      </c>
      <c r="DN18" s="520" t="s">
        <v>7444</v>
      </c>
      <c r="DO18" s="520" t="s">
        <v>7713</v>
      </c>
      <c r="DP18" s="520" t="s">
        <v>7713</v>
      </c>
      <c r="DQ18" s="568" t="s">
        <v>8335</v>
      </c>
      <c r="DR18" s="568" t="s">
        <v>8335</v>
      </c>
      <c r="DS18" s="568">
        <f t="shared" si="0"/>
        <v>0</v>
      </c>
      <c r="DT18" s="47">
        <f t="shared" si="1"/>
        <v>0</v>
      </c>
      <c r="DU18" s="510"/>
      <c r="DV18" s="510"/>
      <c r="DW18" s="509"/>
      <c r="DX18" s="509"/>
      <c r="DY18" s="509"/>
      <c r="DZ18" s="509"/>
      <c r="EA18" s="509"/>
      <c r="EB18" s="275" t="s">
        <v>2400</v>
      </c>
    </row>
    <row r="19" spans="1:132" x14ac:dyDescent="0.25">
      <c r="A19" s="164">
        <v>478</v>
      </c>
      <c r="B19" s="47" t="s">
        <v>1822</v>
      </c>
      <c r="C19" s="31" t="s">
        <v>1820</v>
      </c>
      <c r="D19" s="182" t="s">
        <v>1821</v>
      </c>
      <c r="E19" s="183" t="s">
        <v>382</v>
      </c>
      <c r="F19" s="118" t="s">
        <v>1650</v>
      </c>
      <c r="G19" s="41" t="s">
        <v>730</v>
      </c>
      <c r="H19" s="53"/>
      <c r="I19" s="53"/>
      <c r="AZ19" s="28"/>
      <c r="BA19" s="28"/>
      <c r="BB19" s="22"/>
      <c r="BC19" s="22"/>
      <c r="BD19" s="22"/>
      <c r="BN19" s="28">
        <v>2000</v>
      </c>
      <c r="BO19" s="28">
        <v>1000</v>
      </c>
      <c r="BP19" s="113"/>
      <c r="BQ19" s="113"/>
      <c r="BR19" s="22"/>
      <c r="BS19" s="22"/>
      <c r="BT19">
        <v>1000</v>
      </c>
      <c r="BU19">
        <v>1000</v>
      </c>
      <c r="BV19">
        <v>1000</v>
      </c>
      <c r="BW19">
        <v>1000</v>
      </c>
      <c r="BX19">
        <v>1000</v>
      </c>
      <c r="BY19">
        <v>1000</v>
      </c>
      <c r="BZ19">
        <v>1000</v>
      </c>
      <c r="CA19">
        <v>1000</v>
      </c>
      <c r="CB19" s="250"/>
      <c r="CC19" s="28">
        <v>1200</v>
      </c>
      <c r="CD19">
        <v>1200</v>
      </c>
      <c r="CE19">
        <v>1200</v>
      </c>
      <c r="CF19">
        <v>1200</v>
      </c>
      <c r="CG19">
        <v>1200</v>
      </c>
      <c r="CH19">
        <v>1200</v>
      </c>
      <c r="CI19">
        <v>1200</v>
      </c>
      <c r="CJ19">
        <v>1200</v>
      </c>
      <c r="CK19">
        <v>1200</v>
      </c>
      <c r="CL19">
        <v>1200</v>
      </c>
      <c r="CM19">
        <v>1200</v>
      </c>
      <c r="CN19">
        <v>1200</v>
      </c>
      <c r="CO19">
        <v>1200</v>
      </c>
      <c r="CP19">
        <v>0</v>
      </c>
      <c r="CQ19" s="28"/>
      <c r="CR19" s="28" t="s">
        <v>4483</v>
      </c>
      <c r="CS19" s="28"/>
      <c r="CT19" s="406">
        <v>1300</v>
      </c>
      <c r="CU19" s="7" t="s">
        <v>3038</v>
      </c>
      <c r="CV19" s="7" t="s">
        <v>3304</v>
      </c>
      <c r="CW19" s="7" t="s">
        <v>3304</v>
      </c>
      <c r="CX19" s="7" t="s">
        <v>3304</v>
      </c>
      <c r="CY19" s="7" t="s">
        <v>3490</v>
      </c>
      <c r="CZ19" s="7" t="s">
        <v>3593</v>
      </c>
      <c r="DA19" s="7" t="s">
        <v>3665</v>
      </c>
      <c r="DB19" s="7" t="s">
        <v>4183</v>
      </c>
      <c r="DC19" s="7" t="s">
        <v>4183</v>
      </c>
      <c r="DD19" s="7" t="s">
        <v>4483</v>
      </c>
      <c r="DE19" s="7" t="s">
        <v>4726</v>
      </c>
      <c r="DF19" s="7" t="s">
        <v>4893</v>
      </c>
      <c r="DG19" s="520" t="s">
        <v>5439</v>
      </c>
      <c r="DH19" s="520" t="s">
        <v>5735</v>
      </c>
      <c r="DI19" s="520" t="s">
        <v>5735</v>
      </c>
      <c r="DJ19" s="520" t="s">
        <v>6032</v>
      </c>
      <c r="DK19" s="520" t="s">
        <v>6222</v>
      </c>
      <c r="DL19" s="541" t="s">
        <v>6280</v>
      </c>
      <c r="DM19" s="520" t="s">
        <v>6459</v>
      </c>
      <c r="DN19" s="520" t="s">
        <v>6728</v>
      </c>
      <c r="DO19" s="520" t="s">
        <v>6880</v>
      </c>
      <c r="DP19" s="520" t="s">
        <v>7113</v>
      </c>
      <c r="DQ19" s="568"/>
      <c r="DR19" s="568"/>
      <c r="DS19" s="568">
        <f t="shared" si="0"/>
        <v>2</v>
      </c>
      <c r="DT19" s="47">
        <f t="shared" si="1"/>
        <v>2600</v>
      </c>
      <c r="DU19" s="28"/>
      <c r="DV19" s="28"/>
      <c r="DW19" s="7"/>
      <c r="DX19" s="7"/>
      <c r="DY19" s="7"/>
      <c r="DZ19" s="7"/>
      <c r="EA19" s="7"/>
    </row>
    <row r="20" spans="1:132" x14ac:dyDescent="0.25">
      <c r="A20" s="164">
        <v>466</v>
      </c>
      <c r="B20" s="47" t="s">
        <v>1905</v>
      </c>
      <c r="C20" s="31" t="s">
        <v>1904</v>
      </c>
      <c r="D20" s="182" t="s">
        <v>1783</v>
      </c>
      <c r="E20" s="183" t="s">
        <v>382</v>
      </c>
      <c r="F20" s="118" t="s">
        <v>1650</v>
      </c>
      <c r="G20" s="41" t="s">
        <v>1906</v>
      </c>
      <c r="H20" s="42"/>
      <c r="I20" s="42"/>
      <c r="AZ20" s="28"/>
      <c r="BA20" s="28"/>
      <c r="BB20" s="22"/>
      <c r="BC20" s="22"/>
      <c r="BD20" s="22"/>
      <c r="BN20" s="28">
        <v>1000</v>
      </c>
      <c r="BO20" s="28">
        <v>1000</v>
      </c>
      <c r="BP20" s="31"/>
      <c r="BQ20" s="31"/>
      <c r="BT20">
        <v>1000</v>
      </c>
      <c r="BU20">
        <v>1000</v>
      </c>
      <c r="BV20">
        <v>1000</v>
      </c>
      <c r="BW20">
        <v>1000</v>
      </c>
      <c r="BX20">
        <v>1000</v>
      </c>
      <c r="BY20">
        <v>1000</v>
      </c>
      <c r="BZ20">
        <v>1000</v>
      </c>
      <c r="CA20">
        <v>1000</v>
      </c>
      <c r="CB20" s="250"/>
      <c r="CC20" s="28"/>
      <c r="CD20">
        <v>1200</v>
      </c>
      <c r="CE20">
        <v>1200</v>
      </c>
      <c r="CF20">
        <v>1200</v>
      </c>
      <c r="CG20">
        <v>1200</v>
      </c>
      <c r="CH20">
        <v>1200</v>
      </c>
      <c r="CI20">
        <v>1200</v>
      </c>
      <c r="CJ20">
        <v>1200</v>
      </c>
      <c r="CK20">
        <v>1200</v>
      </c>
      <c r="CL20">
        <v>1200</v>
      </c>
      <c r="CM20" s="318">
        <v>1200</v>
      </c>
      <c r="CN20" s="318">
        <v>1200</v>
      </c>
      <c r="CO20">
        <v>1200</v>
      </c>
      <c r="CP20" s="275">
        <f>1200*COUNTBLANK(CD20:CN20)</f>
        <v>0</v>
      </c>
      <c r="CQ20" s="28"/>
      <c r="CR20" s="28"/>
      <c r="CS20" s="28"/>
      <c r="CT20" s="406">
        <v>1300</v>
      </c>
      <c r="CU20" s="7" t="s">
        <v>2815</v>
      </c>
      <c r="CV20" s="7" t="s">
        <v>2815</v>
      </c>
      <c r="CW20" s="7" t="s">
        <v>3011</v>
      </c>
      <c r="CX20" s="7" t="s">
        <v>4293</v>
      </c>
      <c r="CY20" s="7" t="s">
        <v>4293</v>
      </c>
      <c r="CZ20" s="7" t="s">
        <v>4516</v>
      </c>
      <c r="DA20" s="7" t="s">
        <v>4516</v>
      </c>
      <c r="DB20" s="7" t="s">
        <v>4516</v>
      </c>
      <c r="DC20" s="7" t="s">
        <v>4516</v>
      </c>
      <c r="DD20" s="7" t="s">
        <v>4511</v>
      </c>
      <c r="DE20" s="7" t="s">
        <v>4766</v>
      </c>
      <c r="DF20" s="7" t="s">
        <v>4990</v>
      </c>
      <c r="DG20" s="520" t="s">
        <v>5316</v>
      </c>
      <c r="DH20" s="520" t="s">
        <v>5549</v>
      </c>
      <c r="DI20" s="520" t="s">
        <v>5964</v>
      </c>
      <c r="DJ20" s="520" t="s">
        <v>5964</v>
      </c>
      <c r="DK20" s="520" t="s">
        <v>6117</v>
      </c>
      <c r="DL20" s="541" t="s">
        <v>6268</v>
      </c>
      <c r="DM20" s="520" t="s">
        <v>6403</v>
      </c>
      <c r="DN20" s="520" t="s">
        <v>6588</v>
      </c>
      <c r="DO20" s="520" t="s">
        <v>6843</v>
      </c>
      <c r="DP20" s="520" t="s">
        <v>7035</v>
      </c>
      <c r="DQ20" s="520" t="s">
        <v>7302</v>
      </c>
      <c r="DR20" s="520" t="s">
        <v>7770</v>
      </c>
      <c r="DS20" s="568">
        <f t="shared" si="0"/>
        <v>0</v>
      </c>
      <c r="DT20" s="47">
        <f t="shared" si="1"/>
        <v>0</v>
      </c>
      <c r="DU20" s="510"/>
      <c r="DV20" s="510"/>
      <c r="DW20" s="509" t="s">
        <v>8023</v>
      </c>
      <c r="DX20" s="509">
        <v>1000</v>
      </c>
      <c r="DY20" s="509" t="s">
        <v>8218</v>
      </c>
      <c r="DZ20" s="509" t="s">
        <v>8218</v>
      </c>
      <c r="EA20" s="509"/>
    </row>
    <row r="21" spans="1:132" x14ac:dyDescent="0.25">
      <c r="A21" s="164">
        <v>517</v>
      </c>
      <c r="B21" s="47" t="s">
        <v>2024</v>
      </c>
      <c r="C21" s="31" t="s">
        <v>2023</v>
      </c>
      <c r="D21" s="182" t="s">
        <v>296</v>
      </c>
      <c r="E21" s="183" t="s">
        <v>399</v>
      </c>
      <c r="F21" s="118" t="s">
        <v>2002</v>
      </c>
      <c r="G21" s="41" t="s">
        <v>2025</v>
      </c>
      <c r="H21" s="42"/>
      <c r="I21" s="42"/>
      <c r="AZ21" s="28"/>
      <c r="BA21" s="28"/>
      <c r="BN21" s="28"/>
      <c r="BO21" s="28"/>
      <c r="BP21" s="31"/>
      <c r="BQ21" s="31"/>
      <c r="CB21" s="28">
        <v>4000</v>
      </c>
      <c r="CC21" s="28">
        <v>1200</v>
      </c>
      <c r="CD21">
        <v>1200</v>
      </c>
      <c r="CE21">
        <v>1200</v>
      </c>
      <c r="CF21">
        <v>1200</v>
      </c>
      <c r="CG21">
        <v>1200</v>
      </c>
      <c r="CH21">
        <v>1200</v>
      </c>
      <c r="CI21">
        <v>1200</v>
      </c>
      <c r="CJ21">
        <v>1200</v>
      </c>
      <c r="CK21">
        <v>1200</v>
      </c>
      <c r="CL21">
        <v>1200</v>
      </c>
      <c r="CM21" s="318">
        <v>1200</v>
      </c>
      <c r="CN21" s="318">
        <v>1200</v>
      </c>
      <c r="CO21">
        <v>1200</v>
      </c>
      <c r="CP21" s="275">
        <f>1200*COUNTBLANK(CD21:CN21)</f>
        <v>0</v>
      </c>
      <c r="CQ21" s="28"/>
      <c r="CR21" s="28" t="s">
        <v>5320</v>
      </c>
      <c r="CS21" s="28"/>
      <c r="CT21" s="406">
        <v>1400</v>
      </c>
      <c r="CU21" s="7" t="s">
        <v>2735</v>
      </c>
      <c r="CV21" s="7" t="s">
        <v>3104</v>
      </c>
      <c r="CW21" s="7" t="s">
        <v>3578</v>
      </c>
      <c r="CX21" s="7" t="s">
        <v>3578</v>
      </c>
      <c r="CY21" s="7" t="s">
        <v>3578</v>
      </c>
      <c r="CZ21" s="7" t="s">
        <v>3889</v>
      </c>
      <c r="DA21" s="7" t="s">
        <v>4064</v>
      </c>
      <c r="DB21" s="7" t="s">
        <v>4064</v>
      </c>
      <c r="DC21" s="7" t="s">
        <v>4425</v>
      </c>
      <c r="DD21" s="7" t="s">
        <v>4425</v>
      </c>
      <c r="DE21" s="7" t="s">
        <v>4689</v>
      </c>
      <c r="DF21" s="7">
        <v>1400</v>
      </c>
      <c r="DG21" s="520" t="s">
        <v>5552</v>
      </c>
      <c r="DH21" s="520" t="s">
        <v>6161</v>
      </c>
      <c r="DI21" s="520" t="s">
        <v>6703</v>
      </c>
      <c r="DJ21" s="520" t="s">
        <v>6703</v>
      </c>
      <c r="DK21" s="520" t="s">
        <v>6703</v>
      </c>
      <c r="DL21" s="541" t="s">
        <v>6823</v>
      </c>
      <c r="DM21" s="520" t="s">
        <v>7057</v>
      </c>
      <c r="DN21" s="520" t="s">
        <v>7057</v>
      </c>
      <c r="DO21" s="520" t="s">
        <v>7189</v>
      </c>
      <c r="DP21" s="520" t="s">
        <v>7549</v>
      </c>
      <c r="DQ21" s="568" t="s">
        <v>8001</v>
      </c>
      <c r="DR21" s="568" t="s">
        <v>8001</v>
      </c>
      <c r="DS21" s="568">
        <f t="shared" si="0"/>
        <v>0</v>
      </c>
      <c r="DT21" s="47">
        <f t="shared" si="1"/>
        <v>0</v>
      </c>
      <c r="DU21" s="510"/>
      <c r="DV21" s="510"/>
      <c r="DW21" s="509"/>
      <c r="DX21" s="509"/>
      <c r="DY21" s="509"/>
      <c r="DZ21" s="509"/>
      <c r="EA21" s="509"/>
    </row>
    <row r="22" spans="1:132" s="275" customFormat="1" x14ac:dyDescent="0.25">
      <c r="A22" s="164">
        <v>616</v>
      </c>
      <c r="B22" s="47" t="s">
        <v>2568</v>
      </c>
      <c r="C22" s="47" t="s">
        <v>2567</v>
      </c>
      <c r="D22" s="339" t="s">
        <v>1371</v>
      </c>
      <c r="G22" s="41"/>
      <c r="H22" s="41"/>
      <c r="I22" s="41"/>
      <c r="AZ22" s="103"/>
      <c r="BA22" s="103"/>
      <c r="BN22" s="28"/>
      <c r="BO22" s="28"/>
      <c r="BP22" s="31"/>
      <c r="BQ22" s="31"/>
      <c r="CB22" s="28"/>
      <c r="CC22" s="28"/>
      <c r="CQ22" s="28" t="s">
        <v>2709</v>
      </c>
      <c r="CR22" s="28" t="s">
        <v>4527</v>
      </c>
      <c r="CS22" s="28"/>
      <c r="CT22" s="406">
        <v>1400</v>
      </c>
      <c r="CU22" s="7" t="s">
        <v>2710</v>
      </c>
      <c r="CV22" s="7" t="s">
        <v>2830</v>
      </c>
      <c r="CW22" s="7" t="s">
        <v>3077</v>
      </c>
      <c r="CX22" s="7" t="s">
        <v>3119</v>
      </c>
      <c r="CY22" s="7" t="s">
        <v>3305</v>
      </c>
      <c r="CZ22" s="7" t="s">
        <v>3437</v>
      </c>
      <c r="DA22" s="7" t="s">
        <v>3678</v>
      </c>
      <c r="DB22" s="7" t="s">
        <v>3867</v>
      </c>
      <c r="DC22" s="7" t="s">
        <v>4019</v>
      </c>
      <c r="DD22" s="7" t="s">
        <v>4259</v>
      </c>
      <c r="DE22" s="7" t="s">
        <v>4527</v>
      </c>
      <c r="DF22" s="7" t="s">
        <v>4775</v>
      </c>
      <c r="DG22" s="520" t="s">
        <v>5265</v>
      </c>
      <c r="DH22" s="520" t="s">
        <v>5405</v>
      </c>
      <c r="DI22" s="520" t="s">
        <v>5691</v>
      </c>
      <c r="DJ22" s="520" t="s">
        <v>5700</v>
      </c>
      <c r="DK22" s="520" t="s">
        <v>5958</v>
      </c>
      <c r="DL22" s="541" t="s">
        <v>6115</v>
      </c>
      <c r="DM22" s="520" t="s">
        <v>6404</v>
      </c>
      <c r="DN22" s="520" t="s">
        <v>6630</v>
      </c>
      <c r="DO22" s="520" t="s">
        <v>6790</v>
      </c>
      <c r="DP22" s="520" t="s">
        <v>7014</v>
      </c>
      <c r="DQ22" s="568" t="s">
        <v>7219</v>
      </c>
      <c r="DR22" s="568" t="s">
        <v>7490</v>
      </c>
      <c r="DS22" s="568">
        <f t="shared" si="0"/>
        <v>0</v>
      </c>
      <c r="DT22" s="47">
        <f t="shared" si="1"/>
        <v>0</v>
      </c>
      <c r="DU22" s="28"/>
      <c r="DV22" s="28" t="s">
        <v>7219</v>
      </c>
      <c r="DW22" s="7" t="s">
        <v>7817</v>
      </c>
      <c r="DX22" s="7" t="s">
        <v>7986</v>
      </c>
      <c r="DY22" s="7" t="s">
        <v>8170</v>
      </c>
      <c r="DZ22" s="7" t="s">
        <v>8226</v>
      </c>
      <c r="EA22" s="7" t="s">
        <v>8353</v>
      </c>
    </row>
    <row r="23" spans="1:132" s="275" customFormat="1" hidden="1" x14ac:dyDescent="0.25">
      <c r="A23" s="164">
        <v>669</v>
      </c>
      <c r="B23" s="47" t="s">
        <v>4796</v>
      </c>
      <c r="C23" s="19" t="s">
        <v>4794</v>
      </c>
      <c r="D23" s="5" t="s">
        <v>4780</v>
      </c>
      <c r="E23" s="275" t="s">
        <v>612</v>
      </c>
      <c r="F23" s="7" t="s">
        <v>4509</v>
      </c>
      <c r="G23" s="41" t="s">
        <v>4795</v>
      </c>
      <c r="H23" s="275" t="s">
        <v>4789</v>
      </c>
      <c r="I23" s="275" t="s">
        <v>4790</v>
      </c>
      <c r="AZ23" s="103"/>
      <c r="BA23" s="103"/>
      <c r="BN23" s="28"/>
      <c r="BO23" s="28"/>
      <c r="BP23" s="31"/>
      <c r="BQ23" s="31"/>
      <c r="CB23" s="28"/>
      <c r="CC23" s="28"/>
      <c r="CQ23" s="28"/>
      <c r="CR23" s="28"/>
      <c r="CS23" s="28"/>
      <c r="CT23" s="406"/>
      <c r="CU23" s="113">
        <v>0</v>
      </c>
      <c r="CV23" s="113">
        <v>0</v>
      </c>
      <c r="CW23" s="113">
        <v>0</v>
      </c>
      <c r="CX23" s="113">
        <v>0</v>
      </c>
      <c r="CY23" s="113">
        <v>0</v>
      </c>
      <c r="CZ23" s="113">
        <v>0</v>
      </c>
      <c r="DA23" s="113">
        <v>0</v>
      </c>
      <c r="DB23" s="113">
        <v>0</v>
      </c>
      <c r="DC23" s="113">
        <v>0</v>
      </c>
      <c r="DD23" s="113">
        <v>0</v>
      </c>
      <c r="DE23" s="113">
        <v>0</v>
      </c>
      <c r="DF23" s="113">
        <v>0</v>
      </c>
      <c r="DG23" s="520" t="s">
        <v>4793</v>
      </c>
      <c r="DH23" s="520" t="s">
        <v>5525</v>
      </c>
      <c r="DI23" s="520" t="s">
        <v>5525</v>
      </c>
      <c r="DJ23" s="520" t="s">
        <v>6025</v>
      </c>
      <c r="DK23" s="520" t="s">
        <v>6025</v>
      </c>
      <c r="DL23" s="541" t="s">
        <v>6304</v>
      </c>
      <c r="DM23" s="520" t="s">
        <v>6304</v>
      </c>
      <c r="DN23" s="19"/>
      <c r="DO23" s="19"/>
      <c r="DP23" s="19"/>
      <c r="DQ23" s="568"/>
      <c r="DR23" s="568"/>
      <c r="DS23" s="568">
        <f t="shared" si="0"/>
        <v>5</v>
      </c>
      <c r="DT23" s="47">
        <f t="shared" si="1"/>
        <v>0</v>
      </c>
      <c r="DU23" s="28" t="s">
        <v>4792</v>
      </c>
      <c r="DV23" s="28" t="s">
        <v>4793</v>
      </c>
      <c r="DW23" s="7"/>
      <c r="DX23" s="7"/>
      <c r="DY23" s="7"/>
      <c r="DZ23" s="7"/>
      <c r="EA23" s="7"/>
    </row>
    <row r="24" spans="1:132" s="275" customFormat="1" x14ac:dyDescent="0.25">
      <c r="A24" s="164">
        <v>694</v>
      </c>
      <c r="B24" s="47" t="s">
        <v>5178</v>
      </c>
      <c r="C24" s="47" t="s">
        <v>5176</v>
      </c>
      <c r="D24" s="3" t="s">
        <v>666</v>
      </c>
      <c r="E24" s="275" t="s">
        <v>612</v>
      </c>
      <c r="F24" s="7" t="s">
        <v>4509</v>
      </c>
      <c r="G24" s="41" t="s">
        <v>5177</v>
      </c>
      <c r="H24" s="7" t="s">
        <v>5172</v>
      </c>
      <c r="I24" s="7" t="s">
        <v>5173</v>
      </c>
      <c r="AZ24" s="103"/>
      <c r="BA24" s="103"/>
      <c r="BN24" s="28"/>
      <c r="BO24" s="28"/>
      <c r="BP24" s="31"/>
      <c r="BQ24" s="31"/>
      <c r="CB24" s="28"/>
      <c r="CC24" s="28"/>
      <c r="CQ24" s="28"/>
      <c r="CR24" s="28"/>
      <c r="CS24" s="28"/>
      <c r="CT24" s="406"/>
      <c r="CU24" s="113">
        <v>0</v>
      </c>
      <c r="CV24" s="113">
        <v>0</v>
      </c>
      <c r="CW24" s="113">
        <v>0</v>
      </c>
      <c r="CX24" s="113">
        <v>0</v>
      </c>
      <c r="CY24" s="113">
        <v>0</v>
      </c>
      <c r="CZ24" s="113">
        <v>0</v>
      </c>
      <c r="DA24" s="113">
        <v>0</v>
      </c>
      <c r="DB24" s="113">
        <v>0</v>
      </c>
      <c r="DC24" s="113">
        <v>0</v>
      </c>
      <c r="DD24" s="113">
        <v>0</v>
      </c>
      <c r="DE24" s="113">
        <v>0</v>
      </c>
      <c r="DF24" s="113">
        <v>0</v>
      </c>
      <c r="DG24" s="520" t="s">
        <v>5175</v>
      </c>
      <c r="DH24" s="520" t="s">
        <v>5671</v>
      </c>
      <c r="DI24" s="520" t="s">
        <v>5671</v>
      </c>
      <c r="DJ24" s="520" t="s">
        <v>5908</v>
      </c>
      <c r="DK24" s="520" t="s">
        <v>6068</v>
      </c>
      <c r="DL24" s="541" t="s">
        <v>6326</v>
      </c>
      <c r="DM24" s="520" t="s">
        <v>6326</v>
      </c>
      <c r="DN24" s="520" t="s">
        <v>6909</v>
      </c>
      <c r="DO24" s="520" t="s">
        <v>6909</v>
      </c>
      <c r="DP24" s="520" t="s">
        <v>7401</v>
      </c>
      <c r="DQ24" s="568" t="s">
        <v>7401</v>
      </c>
      <c r="DR24" s="568" t="s">
        <v>7935</v>
      </c>
      <c r="DS24" s="568">
        <f t="shared" si="0"/>
        <v>0</v>
      </c>
      <c r="DT24" s="47">
        <f t="shared" si="1"/>
        <v>0</v>
      </c>
      <c r="DU24" s="28" t="s">
        <v>5174</v>
      </c>
      <c r="DV24" s="28"/>
      <c r="DW24" s="7" t="s">
        <v>7936</v>
      </c>
      <c r="DX24" s="7"/>
      <c r="DY24" s="7"/>
      <c r="DZ24" s="7"/>
      <c r="EA24" s="7"/>
    </row>
    <row r="25" spans="1:132" s="275" customFormat="1" hidden="1" x14ac:dyDescent="0.25">
      <c r="A25" s="164">
        <v>716</v>
      </c>
      <c r="B25" s="47" t="s">
        <v>5545</v>
      </c>
      <c r="C25" s="19" t="s">
        <v>172</v>
      </c>
      <c r="D25" s="5" t="s">
        <v>5544</v>
      </c>
      <c r="E25" s="7" t="s">
        <v>612</v>
      </c>
      <c r="F25" s="7" t="s">
        <v>4509</v>
      </c>
      <c r="G25" s="41" t="s">
        <v>5546</v>
      </c>
      <c r="H25" s="7" t="s">
        <v>5547</v>
      </c>
      <c r="AZ25" s="103"/>
      <c r="BA25" s="103"/>
      <c r="BN25" s="28"/>
      <c r="BO25" s="28"/>
      <c r="BP25" s="31"/>
      <c r="BQ25" s="31"/>
      <c r="CB25" s="28"/>
      <c r="CC25" s="28"/>
      <c r="CQ25" s="28"/>
      <c r="CR25" s="28"/>
      <c r="CS25" s="28"/>
      <c r="CT25" s="406"/>
      <c r="CU25" s="113">
        <v>0</v>
      </c>
      <c r="CV25" s="113">
        <v>0</v>
      </c>
      <c r="CW25" s="113">
        <v>0</v>
      </c>
      <c r="CX25" s="113">
        <v>0</v>
      </c>
      <c r="CY25" s="113">
        <v>0</v>
      </c>
      <c r="CZ25" s="113">
        <v>0</v>
      </c>
      <c r="DA25" s="113">
        <v>0</v>
      </c>
      <c r="DB25" s="113">
        <v>0</v>
      </c>
      <c r="DC25" s="113">
        <v>0</v>
      </c>
      <c r="DD25" s="113">
        <v>0</v>
      </c>
      <c r="DE25" s="113">
        <v>0</v>
      </c>
      <c r="DF25" s="113">
        <v>0</v>
      </c>
      <c r="DG25" s="520" t="s">
        <v>6213</v>
      </c>
      <c r="DH25" s="520" t="s">
        <v>6214</v>
      </c>
      <c r="DI25" s="520" t="s">
        <v>6214</v>
      </c>
      <c r="DJ25" s="19"/>
      <c r="DK25" s="19"/>
      <c r="DL25" s="117"/>
      <c r="DM25" s="19"/>
      <c r="DN25" s="19"/>
      <c r="DO25" s="19"/>
      <c r="DP25" s="19"/>
      <c r="DQ25" s="568"/>
      <c r="DR25" s="568"/>
      <c r="DS25" s="568">
        <f t="shared" si="0"/>
        <v>9</v>
      </c>
      <c r="DT25" s="47">
        <f t="shared" si="1"/>
        <v>0</v>
      </c>
      <c r="DU25" s="28" t="s">
        <v>5174</v>
      </c>
      <c r="DV25" s="28"/>
      <c r="DW25" s="7"/>
      <c r="DX25" s="7"/>
      <c r="DY25" s="7"/>
      <c r="DZ25" s="7"/>
      <c r="EA25" s="7"/>
    </row>
    <row r="26" spans="1:132" s="275" customFormat="1" x14ac:dyDescent="0.25">
      <c r="A26" s="164">
        <v>719</v>
      </c>
      <c r="B26" s="47" t="s">
        <v>5609</v>
      </c>
      <c r="C26" s="47" t="s">
        <v>539</v>
      </c>
      <c r="D26" s="3" t="s">
        <v>5608</v>
      </c>
      <c r="E26" s="7" t="s">
        <v>612</v>
      </c>
      <c r="F26" s="7" t="s">
        <v>4509</v>
      </c>
      <c r="G26" s="41" t="s">
        <v>1950</v>
      </c>
      <c r="H26" s="7" t="s">
        <v>5612</v>
      </c>
      <c r="I26" s="7" t="s">
        <v>5613</v>
      </c>
      <c r="AZ26" s="103"/>
      <c r="BA26" s="103"/>
      <c r="BN26" s="28"/>
      <c r="BO26" s="28"/>
      <c r="BP26" s="31"/>
      <c r="BQ26" s="31"/>
      <c r="CB26" s="28"/>
      <c r="CC26" s="28"/>
      <c r="CQ26" s="28"/>
      <c r="CR26" s="28"/>
      <c r="CS26" s="28"/>
      <c r="CT26" s="406"/>
      <c r="CU26" s="113">
        <v>0</v>
      </c>
      <c r="CV26" s="113">
        <v>0</v>
      </c>
      <c r="CW26" s="113">
        <v>0</v>
      </c>
      <c r="CX26" s="113">
        <v>0</v>
      </c>
      <c r="CY26" s="113">
        <v>0</v>
      </c>
      <c r="CZ26" s="113">
        <v>0</v>
      </c>
      <c r="DA26" s="113">
        <v>0</v>
      </c>
      <c r="DB26" s="113">
        <v>0</v>
      </c>
      <c r="DC26" s="113">
        <v>0</v>
      </c>
      <c r="DD26" s="113">
        <v>0</v>
      </c>
      <c r="DE26" s="113">
        <v>0</v>
      </c>
      <c r="DF26" s="113">
        <v>0</v>
      </c>
      <c r="DG26" s="520"/>
      <c r="DH26" s="520"/>
      <c r="DI26" s="520" t="s">
        <v>5626</v>
      </c>
      <c r="DJ26" s="520" t="s">
        <v>6034</v>
      </c>
      <c r="DK26" s="520" t="s">
        <v>6034</v>
      </c>
      <c r="DL26" s="541" t="s">
        <v>6035</v>
      </c>
      <c r="DM26" s="520" t="s">
        <v>6287</v>
      </c>
      <c r="DN26" s="520" t="s">
        <v>6565</v>
      </c>
      <c r="DO26" s="520" t="s">
        <v>6826</v>
      </c>
      <c r="DP26" s="520" t="s">
        <v>6953</v>
      </c>
      <c r="DQ26" s="568" t="s">
        <v>7354</v>
      </c>
      <c r="DR26" s="568" t="s">
        <v>7354</v>
      </c>
      <c r="DS26" s="568">
        <f t="shared" si="0"/>
        <v>2</v>
      </c>
      <c r="DT26" s="47">
        <f t="shared" si="1"/>
        <v>0</v>
      </c>
      <c r="DU26" s="28" t="s">
        <v>5614</v>
      </c>
      <c r="DV26" s="28" t="s">
        <v>7826</v>
      </c>
      <c r="DW26" s="7" t="s">
        <v>8181</v>
      </c>
      <c r="DX26" s="7" t="s">
        <v>8181</v>
      </c>
      <c r="DY26" s="7" t="s">
        <v>8182</v>
      </c>
      <c r="DZ26" s="7" t="s">
        <v>8182</v>
      </c>
      <c r="EA26" s="7"/>
    </row>
    <row r="27" spans="1:132" s="275" customFormat="1" x14ac:dyDescent="0.25">
      <c r="A27" s="59">
        <v>301</v>
      </c>
      <c r="B27" s="47" t="s">
        <v>1112</v>
      </c>
      <c r="C27" s="63" t="s">
        <v>555</v>
      </c>
      <c r="D27" s="63" t="s">
        <v>471</v>
      </c>
      <c r="E27" s="31" t="s">
        <v>331</v>
      </c>
      <c r="F27" s="63" t="s">
        <v>991</v>
      </c>
      <c r="G27" s="310" t="s">
        <v>1111</v>
      </c>
      <c r="H27" s="42"/>
      <c r="I27" s="42"/>
      <c r="AL27" s="28">
        <v>2500</v>
      </c>
      <c r="AM27" s="28">
        <v>850</v>
      </c>
      <c r="AN27" s="118">
        <v>850</v>
      </c>
      <c r="AO27" s="275">
        <v>850</v>
      </c>
      <c r="AP27" s="275">
        <v>850</v>
      </c>
      <c r="AQ27" s="275">
        <v>850</v>
      </c>
      <c r="AR27" s="275">
        <v>850</v>
      </c>
      <c r="AS27" s="118">
        <v>850</v>
      </c>
      <c r="AT27" s="118">
        <v>850</v>
      </c>
      <c r="AU27" s="118">
        <v>850</v>
      </c>
      <c r="AV27" s="118">
        <v>850</v>
      </c>
      <c r="AW27" s="118">
        <v>850</v>
      </c>
      <c r="AX27" s="118">
        <v>850</v>
      </c>
      <c r="AY27" s="118">
        <v>850</v>
      </c>
      <c r="AZ27" s="28"/>
      <c r="BA27" s="28"/>
      <c r="BB27" s="118">
        <v>1000</v>
      </c>
      <c r="BC27" s="118">
        <v>1000</v>
      </c>
      <c r="BD27" s="344"/>
      <c r="BE27" s="344"/>
      <c r="BF27" s="344"/>
      <c r="BG27" s="344"/>
      <c r="BH27" s="344"/>
      <c r="BI27" s="344"/>
      <c r="BJ27" s="344"/>
      <c r="BK27" s="344"/>
      <c r="BL27" s="344"/>
      <c r="BM27" s="344"/>
      <c r="BN27" s="344"/>
      <c r="BO27" s="344"/>
      <c r="BP27" s="344"/>
      <c r="BQ27" s="344"/>
      <c r="BR27" s="344"/>
      <c r="BS27" s="344"/>
      <c r="BT27" s="344"/>
      <c r="BU27" s="344"/>
      <c r="BV27" s="344"/>
      <c r="BW27" s="344"/>
      <c r="BX27" s="344"/>
      <c r="BY27" s="344"/>
      <c r="BZ27" s="344"/>
      <c r="CA27" s="344"/>
      <c r="CB27" s="344"/>
      <c r="CC27" s="344"/>
      <c r="CD27" s="344"/>
      <c r="CE27" s="344"/>
      <c r="CF27" s="344"/>
      <c r="CG27" s="344"/>
      <c r="CH27" s="344"/>
      <c r="CI27" s="344"/>
      <c r="CJ27" s="344"/>
      <c r="CK27" s="344" t="s">
        <v>990</v>
      </c>
      <c r="CL27" s="344"/>
      <c r="CM27" s="344"/>
      <c r="CN27" s="344"/>
      <c r="CO27" s="344"/>
      <c r="CP27" s="5"/>
      <c r="CQ27" s="28"/>
      <c r="CR27" s="28"/>
      <c r="CS27" s="28"/>
      <c r="CT27" s="406">
        <v>0</v>
      </c>
      <c r="CU27" s="594"/>
      <c r="CV27" s="594"/>
      <c r="CW27" s="594"/>
      <c r="CX27" s="594"/>
      <c r="CY27" s="594"/>
      <c r="CZ27" s="594"/>
      <c r="DA27" s="594"/>
      <c r="DB27" s="594"/>
      <c r="DC27" s="184"/>
      <c r="DD27" s="135">
        <v>0</v>
      </c>
      <c r="DE27" s="135">
        <v>0</v>
      </c>
      <c r="DF27" s="612">
        <v>0</v>
      </c>
      <c r="DG27" s="7">
        <v>0</v>
      </c>
      <c r="DH27" s="7">
        <v>0</v>
      </c>
      <c r="DI27" s="7">
        <v>0</v>
      </c>
      <c r="DJ27" s="7">
        <v>0</v>
      </c>
      <c r="DK27" s="7">
        <v>0</v>
      </c>
      <c r="DL27" s="7">
        <v>0</v>
      </c>
      <c r="DM27" s="7">
        <v>0</v>
      </c>
      <c r="DN27" s="7">
        <v>0</v>
      </c>
      <c r="DO27" s="7">
        <v>0</v>
      </c>
      <c r="DP27" s="7">
        <v>0</v>
      </c>
      <c r="DQ27" s="7">
        <v>0</v>
      </c>
      <c r="DR27" s="7">
        <v>0</v>
      </c>
      <c r="DS27" s="7"/>
      <c r="DT27" s="47">
        <f>+CT27*(COUNTBLANK(CU27:DQ27)-1)</f>
        <v>0</v>
      </c>
      <c r="DU27" s="28"/>
      <c r="DV27" s="28"/>
      <c r="DW27" s="7" t="s">
        <v>8053</v>
      </c>
      <c r="DX27" s="7"/>
      <c r="DY27" s="7"/>
      <c r="DZ27" s="7"/>
      <c r="EA27" s="7"/>
      <c r="EB27" s="275" t="s">
        <v>2400</v>
      </c>
    </row>
    <row r="28" spans="1:132" s="275" customFormat="1" x14ac:dyDescent="0.25">
      <c r="A28" s="48">
        <v>250</v>
      </c>
      <c r="B28" s="19" t="s">
        <v>648</v>
      </c>
      <c r="C28" s="63" t="s">
        <v>647</v>
      </c>
      <c r="D28" s="63" t="s">
        <v>631</v>
      </c>
      <c r="E28" s="68" t="s">
        <v>107</v>
      </c>
      <c r="F28" s="68" t="s">
        <v>459</v>
      </c>
      <c r="G28" s="308" t="s">
        <v>799</v>
      </c>
      <c r="H28" s="84"/>
      <c r="I28" s="84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67">
        <v>500</v>
      </c>
      <c r="Y28" s="67">
        <v>800</v>
      </c>
      <c r="Z28" s="66">
        <v>500</v>
      </c>
      <c r="AA28" s="66">
        <v>500</v>
      </c>
      <c r="AB28" s="66">
        <v>0</v>
      </c>
      <c r="AC28" s="66">
        <v>0</v>
      </c>
      <c r="AD28" s="275">
        <v>500</v>
      </c>
      <c r="AE28" s="118">
        <v>500</v>
      </c>
      <c r="AF28" s="118">
        <v>500</v>
      </c>
      <c r="AG28" s="118">
        <v>500</v>
      </c>
      <c r="AH28" s="118">
        <v>500</v>
      </c>
      <c r="AI28" s="118">
        <v>500</v>
      </c>
      <c r="AJ28" s="118">
        <v>500</v>
      </c>
      <c r="AK28" s="118">
        <v>500</v>
      </c>
      <c r="AL28" s="67"/>
      <c r="AM28" s="67">
        <v>850</v>
      </c>
      <c r="AN28" s="118">
        <v>550</v>
      </c>
      <c r="AO28" s="118">
        <v>550</v>
      </c>
      <c r="AP28" s="118">
        <v>550</v>
      </c>
      <c r="AQ28" s="118">
        <v>550</v>
      </c>
      <c r="AR28" s="118">
        <v>550</v>
      </c>
      <c r="AS28" s="118">
        <v>550</v>
      </c>
      <c r="AT28" s="118">
        <v>550</v>
      </c>
      <c r="AU28" s="118">
        <v>550</v>
      </c>
      <c r="AV28" s="118">
        <v>550</v>
      </c>
      <c r="AW28" s="118">
        <v>550</v>
      </c>
      <c r="AX28" s="118">
        <v>550</v>
      </c>
      <c r="AY28" s="118">
        <v>550</v>
      </c>
      <c r="AZ28" s="28"/>
      <c r="BA28" s="28"/>
      <c r="BB28" s="118">
        <v>600</v>
      </c>
      <c r="BC28" s="118">
        <v>600</v>
      </c>
      <c r="BD28" s="118">
        <v>600</v>
      </c>
      <c r="BE28" s="118">
        <v>600</v>
      </c>
      <c r="BF28" s="118">
        <v>600</v>
      </c>
      <c r="BG28" s="118">
        <v>600</v>
      </c>
      <c r="BH28" s="118">
        <v>600</v>
      </c>
      <c r="BI28" s="118">
        <v>600</v>
      </c>
      <c r="BN28" s="28"/>
      <c r="BO28" s="28"/>
      <c r="BP28" s="31"/>
      <c r="BQ28" s="31"/>
      <c r="CB28" s="250"/>
      <c r="CC28" s="28"/>
      <c r="CP28" s="5"/>
      <c r="CQ28" s="28"/>
      <c r="CR28" s="28"/>
      <c r="CS28" s="28"/>
      <c r="CT28" s="406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47">
        <f>+CT28*(COUNTBLANK(CU28:DQ28)-1)</f>
        <v>0</v>
      </c>
      <c r="DU28" s="28"/>
      <c r="DV28" s="28"/>
      <c r="DW28" s="7" t="s">
        <v>7911</v>
      </c>
      <c r="DX28" s="7" t="s">
        <v>7907</v>
      </c>
      <c r="DY28" s="7">
        <v>0</v>
      </c>
      <c r="DZ28" s="7">
        <v>0</v>
      </c>
      <c r="EA28" s="7" t="s">
        <v>8364</v>
      </c>
      <c r="EB28" s="275" t="s">
        <v>2400</v>
      </c>
    </row>
    <row r="29" spans="1:132" s="275" customFormat="1" x14ac:dyDescent="0.25">
      <c r="A29" s="164"/>
      <c r="B29" s="137"/>
      <c r="C29" s="3"/>
      <c r="D29" s="3"/>
      <c r="G29" s="41"/>
      <c r="H29" s="41"/>
      <c r="I29" s="41"/>
      <c r="AZ29" s="103"/>
      <c r="BA29" s="103"/>
      <c r="BN29" s="28"/>
      <c r="BO29" s="28"/>
      <c r="BP29" s="31"/>
      <c r="BQ29" s="31"/>
      <c r="CB29" s="28"/>
      <c r="CC29" s="28"/>
      <c r="CQ29" s="28"/>
      <c r="CR29" s="28"/>
      <c r="CS29" s="28"/>
      <c r="CT29" s="406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47"/>
      <c r="DH29" s="47"/>
      <c r="DI29" s="47"/>
      <c r="DJ29" s="47"/>
      <c r="DK29" s="47"/>
      <c r="DL29" s="7"/>
      <c r="DM29" s="47"/>
      <c r="DN29" s="47"/>
      <c r="DO29" s="47"/>
      <c r="DP29" s="47"/>
      <c r="DQ29" s="568"/>
      <c r="DR29" s="568"/>
      <c r="DS29" s="568"/>
      <c r="DT29" s="47"/>
      <c r="DU29" s="47"/>
      <c r="DV29" s="47"/>
      <c r="DW29" s="7"/>
      <c r="DX29" s="7"/>
      <c r="DY29" s="7"/>
      <c r="DZ29" s="7"/>
      <c r="EA29" s="7"/>
    </row>
    <row r="30" spans="1:132" s="275" customFormat="1" x14ac:dyDescent="0.25">
      <c r="A30" s="64" t="s">
        <v>4196</v>
      </c>
      <c r="B30" s="137"/>
      <c r="C30" s="3"/>
      <c r="D30" s="3"/>
      <c r="G30" s="41"/>
      <c r="H30" s="41"/>
      <c r="I30" s="41"/>
      <c r="AZ30" s="103"/>
      <c r="BA30" s="103"/>
      <c r="BN30" s="28"/>
      <c r="BO30" s="28"/>
      <c r="BP30" s="31"/>
      <c r="BQ30" s="31"/>
      <c r="CB30" s="28"/>
      <c r="CC30" s="28"/>
      <c r="CQ30" s="28"/>
      <c r="CR30" s="28"/>
      <c r="CS30" s="28"/>
      <c r="CT30" s="406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47"/>
      <c r="DU30" s="7"/>
      <c r="DV30" s="7"/>
      <c r="DW30" s="7"/>
      <c r="DX30" s="7"/>
      <c r="DY30" s="7"/>
      <c r="DZ30" s="7"/>
      <c r="EA30" s="7"/>
    </row>
    <row r="31" spans="1:132" x14ac:dyDescent="0.25">
      <c r="A31" s="37">
        <v>15</v>
      </c>
      <c r="B31" s="46" t="s">
        <v>234</v>
      </c>
      <c r="C31" s="3"/>
      <c r="D31" s="3"/>
      <c r="E31" s="64" t="s">
        <v>125</v>
      </c>
      <c r="F31" s="64" t="s">
        <v>106</v>
      </c>
      <c r="G31" s="307" t="s">
        <v>775</v>
      </c>
      <c r="H31" s="65"/>
      <c r="I31" s="65"/>
      <c r="J31" s="66"/>
      <c r="K31" s="2">
        <v>700</v>
      </c>
      <c r="L31" s="66">
        <v>700</v>
      </c>
      <c r="M31" s="66">
        <v>700</v>
      </c>
      <c r="N31" s="106"/>
      <c r="O31" s="106"/>
      <c r="P31" s="66">
        <v>750</v>
      </c>
      <c r="Q31" s="66">
        <v>750</v>
      </c>
      <c r="R31" s="66">
        <v>750</v>
      </c>
      <c r="S31" s="66">
        <v>750</v>
      </c>
      <c r="T31" s="66">
        <v>750</v>
      </c>
      <c r="U31" s="66">
        <v>750</v>
      </c>
      <c r="V31" s="66">
        <v>750</v>
      </c>
      <c r="W31" s="66">
        <v>750</v>
      </c>
      <c r="X31" s="67"/>
      <c r="Y31" s="67"/>
      <c r="Z31" s="66">
        <v>750</v>
      </c>
      <c r="AA31" s="66">
        <v>750</v>
      </c>
      <c r="AB31" s="66">
        <v>0</v>
      </c>
      <c r="AC31" s="66">
        <v>0</v>
      </c>
      <c r="AD31">
        <v>800</v>
      </c>
      <c r="AE31" s="118">
        <v>800</v>
      </c>
      <c r="AF31" s="118">
        <v>800</v>
      </c>
      <c r="AG31" s="118">
        <v>800</v>
      </c>
      <c r="AH31" s="118">
        <v>800</v>
      </c>
      <c r="AI31" s="118">
        <v>800</v>
      </c>
      <c r="AJ31" s="118">
        <v>800</v>
      </c>
      <c r="AK31" s="118">
        <v>800</v>
      </c>
      <c r="AL31" s="67"/>
      <c r="AM31" s="67"/>
      <c r="AN31" s="118">
        <v>850</v>
      </c>
      <c r="AO31" s="118">
        <v>850</v>
      </c>
      <c r="AR31">
        <v>850</v>
      </c>
      <c r="AS31">
        <v>850</v>
      </c>
      <c r="AT31">
        <v>850</v>
      </c>
      <c r="AU31">
        <v>850</v>
      </c>
      <c r="AV31">
        <v>850</v>
      </c>
      <c r="AW31">
        <v>850</v>
      </c>
      <c r="AX31">
        <v>850</v>
      </c>
      <c r="AY31">
        <v>850</v>
      </c>
      <c r="AZ31" s="28"/>
      <c r="BA31" s="28"/>
      <c r="BB31">
        <v>1000</v>
      </c>
      <c r="BE31">
        <v>1000</v>
      </c>
      <c r="BF31">
        <v>1000</v>
      </c>
      <c r="BG31">
        <v>1000</v>
      </c>
      <c r="BH31">
        <v>1000</v>
      </c>
      <c r="BI31">
        <v>1000</v>
      </c>
      <c r="BJ31">
        <v>1000</v>
      </c>
      <c r="BK31">
        <v>1000</v>
      </c>
      <c r="BL31">
        <v>1000</v>
      </c>
      <c r="BM31">
        <v>1000</v>
      </c>
      <c r="BN31" s="28"/>
      <c r="BO31" s="28"/>
      <c r="BP31" s="31">
        <v>1000</v>
      </c>
      <c r="BQ31" s="31">
        <v>1000</v>
      </c>
      <c r="BR31" s="183">
        <v>1000</v>
      </c>
      <c r="BS31">
        <v>0</v>
      </c>
      <c r="BT31">
        <v>1000</v>
      </c>
      <c r="BU31">
        <v>1000</v>
      </c>
      <c r="BV31">
        <v>1000</v>
      </c>
      <c r="BW31">
        <v>1000</v>
      </c>
      <c r="BX31">
        <v>1000</v>
      </c>
      <c r="BY31">
        <v>1000</v>
      </c>
      <c r="BZ31">
        <v>1000</v>
      </c>
      <c r="CA31">
        <v>1000</v>
      </c>
      <c r="CB31" s="250"/>
      <c r="CC31" s="28"/>
      <c r="CP31" s="5"/>
      <c r="CQ31" s="28"/>
      <c r="CR31" s="28"/>
      <c r="CS31" s="28"/>
      <c r="CT31" s="406">
        <v>0</v>
      </c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47">
        <f t="shared" ref="DT31:DT53" si="2">+CT31*(COUNTBLANK(CU31:DQ31)-1)</f>
        <v>0</v>
      </c>
      <c r="DU31" s="7"/>
      <c r="DV31" s="7"/>
      <c r="DW31" s="7"/>
      <c r="DX31" s="7"/>
      <c r="DY31" s="7"/>
      <c r="DZ31" s="7"/>
      <c r="EA31" s="7"/>
      <c r="EB31" s="275" t="s">
        <v>2400</v>
      </c>
    </row>
    <row r="32" spans="1:132" x14ac:dyDescent="0.25">
      <c r="A32" s="48">
        <v>23</v>
      </c>
      <c r="B32" s="33" t="s">
        <v>235</v>
      </c>
      <c r="C32" s="180" t="s">
        <v>123</v>
      </c>
      <c r="D32" s="180" t="s">
        <v>124</v>
      </c>
      <c r="E32" s="64" t="s">
        <v>125</v>
      </c>
      <c r="F32" s="64" t="s">
        <v>106</v>
      </c>
      <c r="G32" s="307" t="s">
        <v>776</v>
      </c>
      <c r="H32" s="65"/>
      <c r="I32" s="65"/>
      <c r="J32" s="66"/>
      <c r="K32" s="66">
        <v>750</v>
      </c>
      <c r="L32" s="66">
        <v>700</v>
      </c>
      <c r="M32" s="66">
        <v>700</v>
      </c>
      <c r="N32" s="66">
        <v>700</v>
      </c>
      <c r="O32" s="66">
        <v>750</v>
      </c>
      <c r="P32" s="66">
        <v>750</v>
      </c>
      <c r="Q32" s="66">
        <v>750</v>
      </c>
      <c r="R32" s="66">
        <v>750</v>
      </c>
      <c r="S32" s="66">
        <v>750</v>
      </c>
      <c r="T32" s="66">
        <v>750</v>
      </c>
      <c r="U32" s="66">
        <v>750</v>
      </c>
      <c r="V32" s="66">
        <v>750</v>
      </c>
      <c r="W32" s="66">
        <v>750</v>
      </c>
      <c r="X32" s="67"/>
      <c r="Y32" s="67">
        <v>800</v>
      </c>
      <c r="Z32" s="66">
        <v>800</v>
      </c>
      <c r="AA32" s="66">
        <v>800</v>
      </c>
      <c r="AB32" s="66"/>
      <c r="AC32" s="66"/>
      <c r="AD32" s="118">
        <v>800</v>
      </c>
      <c r="AE32" s="118">
        <v>800</v>
      </c>
      <c r="AF32" s="118">
        <v>800</v>
      </c>
      <c r="AG32" s="118">
        <v>800</v>
      </c>
      <c r="AH32" s="118">
        <v>800</v>
      </c>
      <c r="AI32" s="118">
        <v>800</v>
      </c>
      <c r="AJ32" s="118">
        <v>800</v>
      </c>
      <c r="AK32" s="118">
        <v>800</v>
      </c>
      <c r="AL32" s="67"/>
      <c r="AM32" s="67">
        <v>850</v>
      </c>
      <c r="AN32" s="118">
        <v>850</v>
      </c>
      <c r="AO32" s="118">
        <v>850</v>
      </c>
      <c r="AR32">
        <v>850</v>
      </c>
      <c r="AS32">
        <v>850</v>
      </c>
      <c r="AT32">
        <v>850</v>
      </c>
      <c r="AU32">
        <v>850</v>
      </c>
      <c r="AV32">
        <v>850</v>
      </c>
      <c r="AW32">
        <v>850</v>
      </c>
      <c r="AX32">
        <v>850</v>
      </c>
      <c r="AY32">
        <v>850</v>
      </c>
      <c r="AZ32" s="28"/>
      <c r="BA32" s="28">
        <v>1000</v>
      </c>
      <c r="BB32">
        <v>1000</v>
      </c>
      <c r="BC32">
        <v>1000</v>
      </c>
      <c r="BF32">
        <v>1000</v>
      </c>
      <c r="BG32">
        <v>1000</v>
      </c>
      <c r="BH32">
        <v>1000</v>
      </c>
      <c r="BI32">
        <v>1000</v>
      </c>
      <c r="BJ32">
        <v>1000</v>
      </c>
      <c r="BK32">
        <v>1000</v>
      </c>
      <c r="BL32">
        <v>1000</v>
      </c>
      <c r="BM32">
        <v>1000</v>
      </c>
      <c r="BN32" s="28"/>
      <c r="BO32" s="28">
        <v>1000</v>
      </c>
      <c r="BP32" s="31"/>
      <c r="BQ32" s="31"/>
      <c r="BR32">
        <v>1000</v>
      </c>
      <c r="BS32">
        <v>1000</v>
      </c>
      <c r="BT32">
        <v>1000</v>
      </c>
      <c r="BU32">
        <v>1000</v>
      </c>
      <c r="BV32">
        <v>1000</v>
      </c>
      <c r="BW32">
        <v>1000</v>
      </c>
      <c r="BX32">
        <v>1000</v>
      </c>
      <c r="BY32">
        <v>1000</v>
      </c>
      <c r="BZ32">
        <v>1000</v>
      </c>
      <c r="CA32">
        <v>1000</v>
      </c>
      <c r="CB32" s="250"/>
      <c r="CC32" s="28"/>
      <c r="CP32" s="5"/>
      <c r="CQ32" s="28"/>
      <c r="CR32" s="28"/>
      <c r="CS32" s="28"/>
      <c r="CT32" s="406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47">
        <f t="shared" si="2"/>
        <v>0</v>
      </c>
      <c r="DU32" s="7"/>
      <c r="DV32" s="7"/>
      <c r="DW32" s="7"/>
      <c r="DX32" s="7"/>
      <c r="DY32" s="7"/>
      <c r="DZ32" s="7"/>
      <c r="EA32" s="7"/>
      <c r="EB32" s="275" t="s">
        <v>2400</v>
      </c>
    </row>
    <row r="33" spans="1:132" s="5" customFormat="1" x14ac:dyDescent="0.25">
      <c r="A33" s="48">
        <v>34</v>
      </c>
      <c r="B33" s="33" t="s">
        <v>236</v>
      </c>
      <c r="C33" s="68" t="s">
        <v>136</v>
      </c>
      <c r="D33" s="68" t="s">
        <v>137</v>
      </c>
      <c r="E33" s="68" t="s">
        <v>125</v>
      </c>
      <c r="F33" s="68" t="s">
        <v>106</v>
      </c>
      <c r="G33" s="307" t="s">
        <v>777</v>
      </c>
      <c r="H33" s="65"/>
      <c r="I33" s="65"/>
      <c r="J33" s="69"/>
      <c r="K33" s="69"/>
      <c r="L33" s="69"/>
      <c r="M33" s="69"/>
      <c r="N33" s="69"/>
      <c r="O33" s="69"/>
      <c r="P33" s="69"/>
      <c r="Q33" s="69"/>
      <c r="R33" s="69"/>
      <c r="S33" s="69">
        <v>500</v>
      </c>
      <c r="T33" s="69">
        <v>500</v>
      </c>
      <c r="U33" s="69"/>
      <c r="V33" s="69"/>
      <c r="W33" s="69"/>
      <c r="X33" s="67"/>
      <c r="Y33" s="68"/>
      <c r="Z33" s="69"/>
      <c r="AA33" s="69"/>
      <c r="AB33" s="69"/>
      <c r="AC33" s="69"/>
      <c r="AL33" s="28"/>
      <c r="AM33" s="28"/>
      <c r="AZ33" s="28"/>
      <c r="BA33" s="28"/>
      <c r="BN33" s="28"/>
      <c r="BO33" s="28"/>
      <c r="BP33" s="31"/>
      <c r="BQ33" s="31"/>
      <c r="CB33" s="250"/>
      <c r="CC33" s="28"/>
      <c r="CQ33" s="28"/>
      <c r="CR33" s="28"/>
      <c r="CS33" s="28"/>
      <c r="CT33" s="406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47">
        <f t="shared" si="2"/>
        <v>0</v>
      </c>
      <c r="DU33" s="7"/>
      <c r="DV33" s="7"/>
      <c r="DW33" s="7"/>
      <c r="DX33" s="7"/>
      <c r="DY33" s="7"/>
      <c r="DZ33" s="7"/>
      <c r="EA33" s="7"/>
      <c r="EB33" s="275" t="s">
        <v>2400</v>
      </c>
    </row>
    <row r="34" spans="1:132" x14ac:dyDescent="0.25">
      <c r="A34" s="48">
        <v>39</v>
      </c>
      <c r="B34" s="33" t="s">
        <v>237</v>
      </c>
      <c r="C34" s="68" t="s">
        <v>145</v>
      </c>
      <c r="D34" s="68" t="s">
        <v>143</v>
      </c>
      <c r="E34" s="68" t="s">
        <v>125</v>
      </c>
      <c r="F34" s="68" t="s">
        <v>106</v>
      </c>
      <c r="G34" s="308" t="s">
        <v>778</v>
      </c>
      <c r="H34" s="84"/>
      <c r="I34" s="84"/>
      <c r="J34" s="66"/>
      <c r="K34" s="66">
        <v>300</v>
      </c>
      <c r="L34" s="66">
        <v>300</v>
      </c>
      <c r="M34" s="66">
        <v>300</v>
      </c>
      <c r="N34" s="66">
        <v>300</v>
      </c>
      <c r="O34" s="66">
        <v>300</v>
      </c>
      <c r="P34" s="64">
        <v>300</v>
      </c>
      <c r="Q34" s="66">
        <v>300</v>
      </c>
      <c r="R34" s="66">
        <v>300</v>
      </c>
      <c r="S34" s="66">
        <v>300</v>
      </c>
      <c r="T34" s="66">
        <v>300</v>
      </c>
      <c r="U34" s="66">
        <v>300</v>
      </c>
      <c r="V34" s="66">
        <v>300</v>
      </c>
      <c r="W34" s="66">
        <v>300</v>
      </c>
      <c r="X34" s="67"/>
      <c r="Y34" s="67">
        <v>500</v>
      </c>
      <c r="Z34" s="66">
        <v>300</v>
      </c>
      <c r="AA34" s="66">
        <v>300</v>
      </c>
      <c r="AB34" s="66">
        <v>300</v>
      </c>
      <c r="AC34" s="66">
        <v>300</v>
      </c>
      <c r="AD34" s="118">
        <v>300</v>
      </c>
      <c r="AE34" s="118">
        <v>300</v>
      </c>
      <c r="AF34" s="118">
        <v>300</v>
      </c>
      <c r="AG34" s="118">
        <v>300</v>
      </c>
      <c r="AH34" s="118">
        <v>300</v>
      </c>
      <c r="AI34" s="118">
        <v>300</v>
      </c>
      <c r="AJ34" s="118">
        <v>300</v>
      </c>
      <c r="AK34" s="118">
        <v>300</v>
      </c>
      <c r="AL34" s="67"/>
      <c r="AM34" s="67">
        <v>850</v>
      </c>
      <c r="AN34" s="118">
        <v>350</v>
      </c>
      <c r="AO34" s="118">
        <v>350</v>
      </c>
      <c r="AP34" s="118">
        <v>350</v>
      </c>
      <c r="AR34" s="118">
        <v>350</v>
      </c>
      <c r="AS34" s="118">
        <v>350</v>
      </c>
      <c r="AT34" s="118">
        <v>350</v>
      </c>
      <c r="AU34" s="118">
        <v>350</v>
      </c>
      <c r="AV34" s="118">
        <v>350</v>
      </c>
      <c r="AW34" s="118">
        <v>350</v>
      </c>
      <c r="AX34" s="118">
        <v>350</v>
      </c>
      <c r="AY34" s="118">
        <v>350</v>
      </c>
      <c r="AZ34" s="28"/>
      <c r="BA34" s="28">
        <f>500+500</f>
        <v>1000</v>
      </c>
      <c r="BB34" s="118">
        <v>500</v>
      </c>
      <c r="BC34" s="118">
        <v>500</v>
      </c>
      <c r="BD34" s="118">
        <v>500</v>
      </c>
      <c r="BE34" s="118">
        <v>500</v>
      </c>
      <c r="BF34" s="118">
        <v>500</v>
      </c>
      <c r="BG34" s="118">
        <v>500</v>
      </c>
      <c r="BH34" s="118">
        <v>500</v>
      </c>
      <c r="BI34" s="118">
        <v>500</v>
      </c>
      <c r="BJ34" s="118">
        <v>500</v>
      </c>
      <c r="BK34" s="118">
        <v>500</v>
      </c>
      <c r="BL34" s="118">
        <v>500</v>
      </c>
      <c r="BM34" s="118">
        <v>500</v>
      </c>
      <c r="BN34" s="19" t="s">
        <v>1319</v>
      </c>
      <c r="BO34" s="28"/>
      <c r="BP34" s="31"/>
      <c r="BQ34" s="31"/>
      <c r="CB34" s="250"/>
      <c r="CC34" s="28"/>
      <c r="CP34" s="5"/>
      <c r="CQ34" s="28"/>
      <c r="CR34" s="28"/>
      <c r="CS34" s="28"/>
      <c r="CT34" s="406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47">
        <f t="shared" si="2"/>
        <v>0</v>
      </c>
      <c r="DU34" s="7"/>
      <c r="DV34" s="7"/>
      <c r="DW34" s="7"/>
      <c r="DX34" s="7"/>
      <c r="DY34" s="7"/>
      <c r="DZ34" s="7"/>
      <c r="EA34" s="7"/>
      <c r="EB34" s="275" t="s">
        <v>2400</v>
      </c>
    </row>
    <row r="35" spans="1:132" x14ac:dyDescent="0.25">
      <c r="A35" s="48">
        <v>58</v>
      </c>
      <c r="B35" s="33" t="s">
        <v>239</v>
      </c>
      <c r="C35" s="68" t="s">
        <v>152</v>
      </c>
      <c r="D35" s="68" t="s">
        <v>151</v>
      </c>
      <c r="E35" s="68" t="s">
        <v>125</v>
      </c>
      <c r="F35" s="64" t="s">
        <v>106</v>
      </c>
      <c r="G35" s="308"/>
      <c r="H35" s="76"/>
      <c r="I35" s="76"/>
      <c r="J35" s="66"/>
      <c r="K35" s="66">
        <v>600</v>
      </c>
      <c r="L35" s="66">
        <v>600</v>
      </c>
      <c r="M35" s="66">
        <v>600</v>
      </c>
      <c r="N35" s="66">
        <v>600</v>
      </c>
      <c r="O35" s="66">
        <v>600</v>
      </c>
      <c r="P35" s="64">
        <v>600</v>
      </c>
      <c r="Q35" s="66">
        <v>600</v>
      </c>
      <c r="R35" s="66">
        <v>600</v>
      </c>
      <c r="S35" s="66">
        <v>600</v>
      </c>
      <c r="T35" s="111">
        <v>600</v>
      </c>
      <c r="U35" s="111">
        <v>600</v>
      </c>
      <c r="V35" s="111">
        <v>600</v>
      </c>
      <c r="W35" s="111">
        <v>600</v>
      </c>
      <c r="X35" s="112"/>
      <c r="Y35" s="112"/>
      <c r="Z35" s="111">
        <v>600</v>
      </c>
      <c r="AA35" s="111">
        <v>600</v>
      </c>
      <c r="AB35" s="111"/>
      <c r="AC35" s="111"/>
      <c r="AD35">
        <v>650</v>
      </c>
      <c r="AE35" s="118">
        <v>650</v>
      </c>
      <c r="AF35" s="118">
        <v>650</v>
      </c>
      <c r="AG35" s="118">
        <v>650</v>
      </c>
      <c r="AH35" s="118">
        <v>650</v>
      </c>
      <c r="AI35" s="118">
        <v>650</v>
      </c>
      <c r="AL35" s="28"/>
      <c r="AM35" s="28"/>
      <c r="AZ35" s="28"/>
      <c r="BA35" s="28"/>
      <c r="BN35" s="28"/>
      <c r="BO35" s="28"/>
      <c r="BP35" s="31"/>
      <c r="BQ35" s="31"/>
      <c r="CB35" s="250"/>
      <c r="CC35" s="28"/>
      <c r="CP35" s="5"/>
      <c r="CQ35" s="28"/>
      <c r="CR35" s="28"/>
      <c r="CS35" s="28"/>
      <c r="CT35" s="406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47">
        <f t="shared" si="2"/>
        <v>0</v>
      </c>
      <c r="DU35" s="7"/>
      <c r="DV35" s="7"/>
      <c r="DW35" s="7"/>
      <c r="DX35" s="7"/>
      <c r="DY35" s="7"/>
      <c r="DZ35" s="7"/>
      <c r="EA35" s="7"/>
      <c r="EB35" s="275" t="s">
        <v>2400</v>
      </c>
    </row>
    <row r="36" spans="1:132" x14ac:dyDescent="0.25">
      <c r="A36" s="37">
        <v>61</v>
      </c>
      <c r="B36" s="46" t="s">
        <v>240</v>
      </c>
      <c r="C36" s="68" t="s">
        <v>174</v>
      </c>
      <c r="D36" s="68" t="s">
        <v>173</v>
      </c>
      <c r="E36" s="64" t="s">
        <v>125</v>
      </c>
      <c r="F36" s="64" t="s">
        <v>106</v>
      </c>
      <c r="G36" s="307" t="s">
        <v>781</v>
      </c>
      <c r="H36" s="65"/>
      <c r="I36" s="65"/>
      <c r="J36" s="66"/>
      <c r="K36" s="66">
        <v>750</v>
      </c>
      <c r="L36" s="66">
        <v>700</v>
      </c>
      <c r="M36" s="66">
        <v>700</v>
      </c>
      <c r="N36" s="66">
        <v>700</v>
      </c>
      <c r="O36" s="66">
        <v>700</v>
      </c>
      <c r="P36" s="66">
        <v>750</v>
      </c>
      <c r="Q36" s="66">
        <v>750</v>
      </c>
      <c r="R36" s="66">
        <v>750</v>
      </c>
      <c r="S36" s="66">
        <v>750</v>
      </c>
      <c r="T36" s="66">
        <v>750</v>
      </c>
      <c r="U36" s="66">
        <v>750</v>
      </c>
      <c r="V36" s="66">
        <v>750</v>
      </c>
      <c r="W36" s="66">
        <v>750</v>
      </c>
      <c r="X36" s="67"/>
      <c r="Y36" s="67">
        <v>800</v>
      </c>
      <c r="Z36" s="66">
        <v>800</v>
      </c>
      <c r="AA36" s="66">
        <v>800</v>
      </c>
      <c r="AB36" s="67">
        <v>800</v>
      </c>
      <c r="AC36" s="102">
        <v>800</v>
      </c>
      <c r="AD36" s="118">
        <v>800</v>
      </c>
      <c r="AE36" s="118">
        <v>800</v>
      </c>
      <c r="AF36" s="118">
        <v>800</v>
      </c>
      <c r="AG36" s="118">
        <v>800</v>
      </c>
      <c r="AH36" s="118">
        <v>800</v>
      </c>
      <c r="AI36" s="118">
        <v>800</v>
      </c>
      <c r="AJ36" s="118">
        <v>800</v>
      </c>
      <c r="AK36" s="118">
        <v>800</v>
      </c>
      <c r="AL36" s="67"/>
      <c r="AM36" s="67">
        <v>850</v>
      </c>
      <c r="AN36" s="118">
        <v>850</v>
      </c>
      <c r="AO36" s="118">
        <v>850</v>
      </c>
      <c r="AP36" s="118">
        <v>850</v>
      </c>
      <c r="AQ36" s="118">
        <v>850</v>
      </c>
      <c r="AR36" s="118">
        <v>850</v>
      </c>
      <c r="AS36" s="118">
        <v>850</v>
      </c>
      <c r="AT36" s="118">
        <v>850</v>
      </c>
      <c r="AU36" s="118">
        <v>850</v>
      </c>
      <c r="AV36" s="118">
        <v>850</v>
      </c>
      <c r="AW36" s="118">
        <v>850</v>
      </c>
      <c r="AX36" s="118">
        <v>850</v>
      </c>
      <c r="AY36" s="118">
        <v>850</v>
      </c>
      <c r="AZ36" s="28"/>
      <c r="BA36" s="28">
        <v>1000</v>
      </c>
      <c r="BB36" s="118">
        <v>1000</v>
      </c>
      <c r="BC36" s="118">
        <v>1000</v>
      </c>
      <c r="BD36" s="118">
        <v>1000</v>
      </c>
      <c r="BE36" s="118">
        <v>1000</v>
      </c>
      <c r="BF36" s="118">
        <v>1000</v>
      </c>
      <c r="BG36" s="118">
        <v>1000</v>
      </c>
      <c r="BH36" s="118">
        <v>1000</v>
      </c>
      <c r="BI36" s="118">
        <v>1000</v>
      </c>
      <c r="BJ36" s="118">
        <v>1000</v>
      </c>
      <c r="BK36" s="118">
        <v>1000</v>
      </c>
      <c r="BL36" s="118">
        <v>1000</v>
      </c>
      <c r="BM36" s="118">
        <v>1000</v>
      </c>
      <c r="BN36" s="28"/>
      <c r="BO36" s="28"/>
      <c r="BP36" s="131">
        <v>800</v>
      </c>
      <c r="BQ36" s="131">
        <v>1000</v>
      </c>
      <c r="BR36">
        <v>1000</v>
      </c>
      <c r="BS36">
        <v>1000</v>
      </c>
      <c r="BT36">
        <v>1000</v>
      </c>
      <c r="BU36">
        <v>1000</v>
      </c>
      <c r="BV36">
        <v>1000</v>
      </c>
      <c r="BW36">
        <v>1000</v>
      </c>
      <c r="BX36">
        <v>1000</v>
      </c>
      <c r="BY36">
        <v>1000</v>
      </c>
      <c r="BZ36">
        <v>1000</v>
      </c>
      <c r="CA36">
        <v>1000</v>
      </c>
      <c r="CB36" s="250"/>
      <c r="CC36" s="28">
        <v>1200</v>
      </c>
      <c r="CD36">
        <v>1200</v>
      </c>
      <c r="CE36">
        <v>1200</v>
      </c>
      <c r="CF36">
        <v>1200</v>
      </c>
      <c r="CG36">
        <v>1200</v>
      </c>
      <c r="CH36">
        <v>1200</v>
      </c>
      <c r="CI36">
        <v>1200</v>
      </c>
      <c r="CJ36">
        <v>1200</v>
      </c>
      <c r="CK36" s="318">
        <v>1200</v>
      </c>
      <c r="CL36" s="318">
        <v>1200</v>
      </c>
      <c r="CM36" s="318">
        <v>1200</v>
      </c>
      <c r="CN36" s="318"/>
      <c r="CP36" s="275">
        <v>0</v>
      </c>
      <c r="CQ36" s="28"/>
      <c r="CR36" s="28"/>
      <c r="CS36" s="28"/>
      <c r="CT36" s="406">
        <v>0</v>
      </c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47">
        <f t="shared" si="2"/>
        <v>0</v>
      </c>
      <c r="DU36" s="7"/>
      <c r="DV36" s="7">
        <f>6650+1500+1000</f>
        <v>9150</v>
      </c>
      <c r="DW36" s="7"/>
      <c r="DX36" s="7"/>
      <c r="DY36" s="7"/>
      <c r="DZ36" s="7"/>
      <c r="EA36" s="7"/>
      <c r="EB36" s="5" t="s">
        <v>1319</v>
      </c>
    </row>
    <row r="37" spans="1:132" x14ac:dyDescent="0.25">
      <c r="A37" s="48">
        <v>110</v>
      </c>
      <c r="B37" s="19" t="s">
        <v>247</v>
      </c>
      <c r="C37" s="68" t="s">
        <v>179</v>
      </c>
      <c r="D37" s="68" t="s">
        <v>180</v>
      </c>
      <c r="E37" s="64" t="s">
        <v>110</v>
      </c>
      <c r="F37" s="64" t="s">
        <v>5</v>
      </c>
      <c r="G37" s="307" t="s">
        <v>784</v>
      </c>
      <c r="H37" s="65"/>
      <c r="I37" s="65"/>
      <c r="J37" s="66">
        <v>1000</v>
      </c>
      <c r="K37" s="66">
        <v>750</v>
      </c>
      <c r="L37" s="66">
        <v>750</v>
      </c>
      <c r="M37" s="66">
        <v>750</v>
      </c>
      <c r="N37" s="66">
        <v>750</v>
      </c>
      <c r="O37" s="66">
        <v>750</v>
      </c>
      <c r="P37" s="66">
        <v>750</v>
      </c>
      <c r="Q37" s="66">
        <v>750</v>
      </c>
      <c r="R37" s="66">
        <v>750</v>
      </c>
      <c r="S37" s="66">
        <v>750</v>
      </c>
      <c r="T37" s="66">
        <v>750</v>
      </c>
      <c r="U37" s="66">
        <v>750</v>
      </c>
      <c r="V37" s="66">
        <v>750</v>
      </c>
      <c r="W37" s="66">
        <v>750</v>
      </c>
      <c r="X37" s="67"/>
      <c r="Y37" s="67">
        <v>800</v>
      </c>
      <c r="Z37" s="66">
        <v>800</v>
      </c>
      <c r="AA37" s="66">
        <v>800</v>
      </c>
      <c r="AB37" s="66">
        <v>800</v>
      </c>
      <c r="AC37" s="66">
        <v>800</v>
      </c>
      <c r="AD37" s="118">
        <v>800</v>
      </c>
      <c r="AE37" s="118">
        <v>800</v>
      </c>
      <c r="AF37" s="118">
        <v>800</v>
      </c>
      <c r="AG37" s="118">
        <v>800</v>
      </c>
      <c r="AH37" s="118">
        <v>800</v>
      </c>
      <c r="AI37" s="118">
        <v>800</v>
      </c>
      <c r="AJ37" s="118">
        <v>800</v>
      </c>
      <c r="AK37" s="118">
        <v>800</v>
      </c>
      <c r="AL37" s="67"/>
      <c r="AM37" s="67">
        <v>850</v>
      </c>
      <c r="AN37" s="118">
        <v>850</v>
      </c>
      <c r="AO37" s="118">
        <v>850</v>
      </c>
      <c r="AP37">
        <v>850</v>
      </c>
      <c r="AQ37">
        <v>850</v>
      </c>
      <c r="AR37">
        <v>850</v>
      </c>
      <c r="AS37">
        <v>850</v>
      </c>
      <c r="AT37">
        <v>850</v>
      </c>
      <c r="AU37">
        <v>850</v>
      </c>
      <c r="AV37">
        <v>850</v>
      </c>
      <c r="AW37">
        <v>850</v>
      </c>
      <c r="AX37">
        <v>850</v>
      </c>
      <c r="AY37">
        <v>850</v>
      </c>
      <c r="AZ37" s="28"/>
      <c r="BA37" s="28"/>
      <c r="BB37">
        <v>1000</v>
      </c>
      <c r="BN37" s="28"/>
      <c r="BO37" s="28"/>
      <c r="BP37" s="31"/>
      <c r="BQ37" s="31"/>
      <c r="CA37" s="275" t="s">
        <v>2123</v>
      </c>
      <c r="CB37" s="250"/>
      <c r="CC37" s="28"/>
      <c r="CP37" s="275">
        <v>0</v>
      </c>
      <c r="CQ37" s="28"/>
      <c r="CR37" s="28"/>
      <c r="CS37" s="28"/>
      <c r="CT37" s="406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47">
        <f t="shared" si="2"/>
        <v>0</v>
      </c>
      <c r="DU37" s="7"/>
      <c r="DV37" s="7"/>
      <c r="DW37" s="7"/>
      <c r="DX37" s="7"/>
      <c r="DY37" s="7"/>
      <c r="DZ37" s="7"/>
      <c r="EA37" s="7"/>
      <c r="EB37" s="275" t="s">
        <v>2400</v>
      </c>
    </row>
    <row r="38" spans="1:132" x14ac:dyDescent="0.25">
      <c r="A38" s="279">
        <v>69</v>
      </c>
      <c r="B38" s="280" t="s">
        <v>241</v>
      </c>
      <c r="C38" s="68" t="s">
        <v>248</v>
      </c>
      <c r="D38" s="68" t="s">
        <v>249</v>
      </c>
      <c r="E38" s="321" t="s">
        <v>125</v>
      </c>
      <c r="F38" s="321" t="s">
        <v>106</v>
      </c>
      <c r="G38" s="322" t="s">
        <v>782</v>
      </c>
      <c r="H38" s="323"/>
      <c r="I38" s="323"/>
      <c r="J38" s="324"/>
      <c r="K38" s="324">
        <v>750</v>
      </c>
      <c r="L38" s="324">
        <v>700</v>
      </c>
      <c r="M38" s="324">
        <v>700</v>
      </c>
      <c r="N38" s="324">
        <v>700</v>
      </c>
      <c r="O38" s="324">
        <v>700</v>
      </c>
      <c r="P38" s="324">
        <v>750</v>
      </c>
      <c r="Q38" s="324">
        <v>750</v>
      </c>
      <c r="R38" s="324">
        <v>750</v>
      </c>
      <c r="S38" s="324">
        <v>750</v>
      </c>
      <c r="T38" s="324">
        <v>750</v>
      </c>
      <c r="U38" s="324">
        <v>750</v>
      </c>
      <c r="V38" s="324">
        <v>750</v>
      </c>
      <c r="W38" s="324">
        <v>750</v>
      </c>
      <c r="X38" s="321"/>
      <c r="Y38" s="321">
        <v>800</v>
      </c>
      <c r="Z38" s="324">
        <v>800</v>
      </c>
      <c r="AA38" s="324">
        <v>750</v>
      </c>
      <c r="AB38" s="324">
        <v>800</v>
      </c>
      <c r="AC38" s="324">
        <v>800</v>
      </c>
      <c r="AD38" s="325">
        <v>800</v>
      </c>
      <c r="AE38" s="325">
        <v>800</v>
      </c>
      <c r="AF38" s="325">
        <v>800</v>
      </c>
      <c r="AG38" s="325">
        <v>800</v>
      </c>
      <c r="AH38" s="325">
        <v>800</v>
      </c>
      <c r="AI38" s="325">
        <v>800</v>
      </c>
      <c r="AJ38" s="325">
        <v>800</v>
      </c>
      <c r="AK38" s="325">
        <v>800</v>
      </c>
      <c r="AL38" s="280"/>
      <c r="AM38" s="280"/>
      <c r="AN38" s="325">
        <v>850</v>
      </c>
      <c r="AO38" s="325">
        <v>850</v>
      </c>
      <c r="AP38" s="185"/>
      <c r="AQ38" s="185">
        <v>850</v>
      </c>
      <c r="AR38" s="185">
        <v>850</v>
      </c>
      <c r="AS38" s="185">
        <v>850</v>
      </c>
      <c r="AT38" s="185">
        <v>850</v>
      </c>
      <c r="AU38" s="185">
        <v>850</v>
      </c>
      <c r="AV38" s="185">
        <v>850</v>
      </c>
      <c r="AW38" s="185">
        <v>850</v>
      </c>
      <c r="AX38" s="185">
        <v>850</v>
      </c>
      <c r="AY38" s="185">
        <v>850</v>
      </c>
      <c r="AZ38" s="280"/>
      <c r="BA38" s="280"/>
      <c r="BB38" s="185">
        <v>1000</v>
      </c>
      <c r="BC38" s="185">
        <v>1000</v>
      </c>
      <c r="BD38" s="185">
        <v>1000</v>
      </c>
      <c r="BE38" s="185">
        <v>1000</v>
      </c>
      <c r="BF38" s="185">
        <v>1000</v>
      </c>
      <c r="BG38" s="185">
        <v>1000</v>
      </c>
      <c r="BH38" s="185">
        <v>1000</v>
      </c>
      <c r="BI38" s="185">
        <v>1000</v>
      </c>
      <c r="BJ38" s="185"/>
      <c r="BK38" s="185"/>
      <c r="BL38" s="185"/>
      <c r="BM38" s="185"/>
      <c r="BN38" s="280"/>
      <c r="BO38" s="280"/>
      <c r="BP38" s="280"/>
      <c r="BQ38" s="280"/>
      <c r="BR38" s="185"/>
      <c r="BS38" s="185"/>
      <c r="BT38" s="185"/>
      <c r="BU38" s="185"/>
      <c r="BV38" s="185"/>
      <c r="BW38" s="185"/>
      <c r="BX38" s="185" t="s">
        <v>990</v>
      </c>
      <c r="BY38" s="185"/>
      <c r="BZ38" s="185"/>
      <c r="CA38" s="185"/>
      <c r="CB38" s="280"/>
      <c r="CC38" s="280"/>
      <c r="CD38" s="185"/>
      <c r="CE38" s="185"/>
      <c r="CF38" s="185"/>
      <c r="CG38" s="185"/>
      <c r="CH38" s="185"/>
      <c r="CI38" s="185"/>
      <c r="CJ38" s="185"/>
      <c r="CK38" s="185"/>
      <c r="CL38" s="185"/>
      <c r="CM38" s="185"/>
      <c r="CN38" s="185"/>
      <c r="CP38" s="5"/>
      <c r="CQ38" s="28"/>
      <c r="CR38" s="28"/>
      <c r="CS38" s="28"/>
      <c r="CT38" s="406">
        <v>0</v>
      </c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47">
        <f t="shared" si="2"/>
        <v>0</v>
      </c>
      <c r="DU38" s="7"/>
      <c r="DV38" s="7"/>
      <c r="DW38" s="7"/>
      <c r="DX38" s="7"/>
      <c r="DY38" s="7"/>
      <c r="DZ38" s="7"/>
      <c r="EA38" s="7"/>
      <c r="EB38" s="275" t="s">
        <v>2400</v>
      </c>
    </row>
    <row r="39" spans="1:132" s="20" customFormat="1" x14ac:dyDescent="0.25">
      <c r="A39" s="49">
        <v>112</v>
      </c>
      <c r="B39" s="50" t="s">
        <v>253</v>
      </c>
      <c r="C39" s="321" t="s">
        <v>242</v>
      </c>
      <c r="D39" s="321" t="s">
        <v>243</v>
      </c>
      <c r="E39" s="70" t="s">
        <v>110</v>
      </c>
      <c r="F39" s="70" t="s">
        <v>5</v>
      </c>
      <c r="G39" s="307" t="s">
        <v>786</v>
      </c>
      <c r="H39" s="65"/>
      <c r="I39" s="65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67"/>
      <c r="Y39" s="70"/>
      <c r="Z39" s="72"/>
      <c r="AA39" s="72"/>
      <c r="AB39" s="72"/>
      <c r="AC39" s="72"/>
      <c r="AL39" s="35"/>
      <c r="AM39" s="35"/>
      <c r="AZ39" s="35"/>
      <c r="BA39" s="35"/>
      <c r="BN39" s="28"/>
      <c r="BO39" s="28"/>
      <c r="BP39" s="31"/>
      <c r="BQ39" s="31"/>
      <c r="CB39" s="250"/>
      <c r="CC39" s="28"/>
      <c r="CP39" s="275">
        <v>0</v>
      </c>
      <c r="CQ39" s="35"/>
      <c r="CR39" s="35"/>
      <c r="CS39" s="35"/>
      <c r="CT39" s="415">
        <v>0</v>
      </c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47">
        <f t="shared" si="2"/>
        <v>0</v>
      </c>
      <c r="DU39" s="7"/>
      <c r="DV39" s="7"/>
      <c r="DW39" s="7"/>
      <c r="DX39" s="7"/>
      <c r="DY39" s="7"/>
      <c r="DZ39" s="7"/>
      <c r="EA39" s="7"/>
      <c r="EB39" s="5" t="s">
        <v>2400</v>
      </c>
    </row>
    <row r="40" spans="1:132" x14ac:dyDescent="0.25">
      <c r="A40" s="48">
        <v>114</v>
      </c>
      <c r="B40" s="19" t="s">
        <v>258</v>
      </c>
      <c r="C40" s="68" t="s">
        <v>254</v>
      </c>
      <c r="D40" s="63" t="s">
        <v>233</v>
      </c>
      <c r="E40" s="68" t="s">
        <v>110</v>
      </c>
      <c r="F40" s="68" t="s">
        <v>5</v>
      </c>
      <c r="G40" s="308" t="s">
        <v>742</v>
      </c>
      <c r="H40" s="84"/>
      <c r="I40" s="84"/>
      <c r="J40" s="66">
        <v>2000</v>
      </c>
      <c r="K40" s="66">
        <v>600</v>
      </c>
      <c r="L40" s="66">
        <v>600</v>
      </c>
      <c r="M40" s="66">
        <v>600</v>
      </c>
      <c r="N40" s="637">
        <v>1000</v>
      </c>
      <c r="O40" s="637"/>
      <c r="P40" s="66">
        <v>600</v>
      </c>
      <c r="Q40" s="66">
        <v>600</v>
      </c>
      <c r="R40" s="66">
        <v>600</v>
      </c>
      <c r="S40" s="66">
        <v>600</v>
      </c>
      <c r="T40" s="66">
        <v>600</v>
      </c>
      <c r="U40" s="66">
        <v>600</v>
      </c>
      <c r="V40" s="66">
        <v>600</v>
      </c>
      <c r="W40" s="66">
        <v>600</v>
      </c>
      <c r="X40" s="67"/>
      <c r="Y40" s="67">
        <v>800</v>
      </c>
      <c r="Z40" s="66">
        <v>650</v>
      </c>
      <c r="AA40" s="66">
        <v>650</v>
      </c>
      <c r="AB40" s="66">
        <v>650</v>
      </c>
      <c r="AC40" s="66">
        <v>650</v>
      </c>
      <c r="AD40" s="118">
        <v>650</v>
      </c>
      <c r="AE40" s="118">
        <v>650</v>
      </c>
      <c r="AF40" s="118">
        <v>650</v>
      </c>
      <c r="AG40" s="118">
        <v>650</v>
      </c>
      <c r="AH40" s="118">
        <v>650</v>
      </c>
      <c r="AI40" s="118">
        <v>650</v>
      </c>
      <c r="AJ40" s="118">
        <v>650</v>
      </c>
      <c r="AK40" s="118">
        <v>650</v>
      </c>
      <c r="AL40" s="67"/>
      <c r="AM40" s="67">
        <v>850</v>
      </c>
      <c r="AN40" s="118">
        <v>700</v>
      </c>
      <c r="AO40" s="118">
        <v>700</v>
      </c>
      <c r="AP40" s="118">
        <v>700</v>
      </c>
      <c r="AQ40" s="118">
        <v>700</v>
      </c>
      <c r="AR40" s="118">
        <v>700</v>
      </c>
      <c r="AS40" s="118">
        <v>700</v>
      </c>
      <c r="AT40" s="118">
        <v>700</v>
      </c>
      <c r="AU40" s="118">
        <v>700</v>
      </c>
      <c r="AV40" s="118">
        <v>700</v>
      </c>
      <c r="AW40" s="118">
        <v>700</v>
      </c>
      <c r="AX40" s="118">
        <v>700</v>
      </c>
      <c r="AY40" s="118">
        <v>700</v>
      </c>
      <c r="AZ40" s="28"/>
      <c r="BA40" s="28"/>
      <c r="BN40" s="28"/>
      <c r="BO40" s="28"/>
      <c r="BP40" s="31"/>
      <c r="BQ40" s="31"/>
      <c r="CB40" s="250"/>
      <c r="CC40" s="28"/>
      <c r="CP40" s="275">
        <v>0</v>
      </c>
      <c r="CQ40" s="28"/>
      <c r="CR40" s="28"/>
      <c r="CS40" s="28"/>
      <c r="CT40" s="406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47">
        <f t="shared" si="2"/>
        <v>0</v>
      </c>
      <c r="DU40" s="7"/>
      <c r="DV40" s="7"/>
      <c r="DW40" s="7"/>
      <c r="DX40" s="7"/>
      <c r="DY40" s="7"/>
      <c r="DZ40" s="7"/>
      <c r="EA40" s="7"/>
      <c r="EB40" s="275" t="s">
        <v>2400</v>
      </c>
    </row>
    <row r="41" spans="1:132" x14ac:dyDescent="0.25">
      <c r="A41" s="48">
        <v>168</v>
      </c>
      <c r="B41" s="19" t="s">
        <v>268</v>
      </c>
      <c r="C41" s="68" t="s">
        <v>259</v>
      </c>
      <c r="D41" s="68" t="s">
        <v>252</v>
      </c>
      <c r="E41" s="68" t="s">
        <v>110</v>
      </c>
      <c r="F41" s="64" t="s">
        <v>5</v>
      </c>
      <c r="G41" s="307" t="s">
        <v>792</v>
      </c>
      <c r="H41" s="65"/>
      <c r="I41" s="65"/>
      <c r="J41" s="66">
        <v>1500</v>
      </c>
      <c r="K41" s="66">
        <v>750</v>
      </c>
      <c r="L41" s="106"/>
      <c r="M41" s="66">
        <v>750</v>
      </c>
      <c r="N41" s="638">
        <v>1000</v>
      </c>
      <c r="O41" s="638"/>
      <c r="P41" s="66">
        <v>750</v>
      </c>
      <c r="Q41" s="66">
        <v>750</v>
      </c>
      <c r="R41" s="66">
        <v>750</v>
      </c>
      <c r="S41" s="66">
        <v>750</v>
      </c>
      <c r="T41" s="66">
        <v>750</v>
      </c>
      <c r="U41" s="66">
        <v>750</v>
      </c>
      <c r="V41" s="66">
        <v>750</v>
      </c>
      <c r="W41" s="66">
        <v>750</v>
      </c>
      <c r="X41" s="67"/>
      <c r="Y41" s="67">
        <v>800</v>
      </c>
      <c r="Z41" s="66">
        <v>800</v>
      </c>
      <c r="AA41" s="66">
        <v>800</v>
      </c>
      <c r="AB41" s="67">
        <v>800</v>
      </c>
      <c r="AC41" s="67">
        <v>800</v>
      </c>
      <c r="AD41" s="118">
        <v>800</v>
      </c>
      <c r="AE41" s="118">
        <v>800</v>
      </c>
      <c r="AF41" s="118">
        <v>800</v>
      </c>
      <c r="AG41" s="118">
        <v>800</v>
      </c>
      <c r="AH41" s="118">
        <v>800</v>
      </c>
      <c r="AI41" s="118">
        <v>800</v>
      </c>
      <c r="AJ41" s="118">
        <v>800</v>
      </c>
      <c r="AK41" s="118">
        <v>800</v>
      </c>
      <c r="AL41" s="67"/>
      <c r="AM41" s="67">
        <v>850</v>
      </c>
      <c r="AN41" s="118">
        <v>850</v>
      </c>
      <c r="AO41" s="118">
        <v>850</v>
      </c>
      <c r="AP41" s="154">
        <v>850</v>
      </c>
      <c r="AQ41">
        <v>850</v>
      </c>
      <c r="AR41" s="118">
        <v>850</v>
      </c>
      <c r="AS41" s="118">
        <v>850</v>
      </c>
      <c r="AT41" s="118">
        <v>850</v>
      </c>
      <c r="AU41" s="118">
        <v>850</v>
      </c>
      <c r="AV41" s="118">
        <v>850</v>
      </c>
      <c r="AW41" s="118">
        <v>850</v>
      </c>
      <c r="AX41" s="118">
        <v>850</v>
      </c>
      <c r="AY41" s="118">
        <v>850</v>
      </c>
      <c r="AZ41" s="28"/>
      <c r="BA41" s="28"/>
      <c r="BB41" s="118">
        <v>1000</v>
      </c>
      <c r="BC41" s="118">
        <v>1000</v>
      </c>
      <c r="BD41" s="118">
        <v>1000</v>
      </c>
      <c r="BE41" s="118">
        <v>1000</v>
      </c>
      <c r="BF41" s="118">
        <v>1000</v>
      </c>
      <c r="BG41" s="118">
        <v>1000</v>
      </c>
      <c r="BH41" s="118">
        <v>1000</v>
      </c>
      <c r="BI41" s="118">
        <v>1000</v>
      </c>
      <c r="BJ41" s="118">
        <v>1000</v>
      </c>
      <c r="BK41" s="118">
        <v>1000</v>
      </c>
      <c r="BL41" s="118">
        <v>1000</v>
      </c>
      <c r="BN41" s="28"/>
      <c r="BO41" s="28">
        <v>1000</v>
      </c>
      <c r="BP41" s="31">
        <v>800</v>
      </c>
      <c r="BQ41" s="31">
        <v>1000</v>
      </c>
      <c r="BR41">
        <v>1000</v>
      </c>
      <c r="BS41">
        <v>1000</v>
      </c>
      <c r="BT41">
        <v>1000</v>
      </c>
      <c r="BU41">
        <v>1000</v>
      </c>
      <c r="BV41">
        <v>1000</v>
      </c>
      <c r="BW41">
        <v>1000</v>
      </c>
      <c r="BX41">
        <v>1000</v>
      </c>
      <c r="BY41">
        <v>1000</v>
      </c>
      <c r="BZ41">
        <v>1000</v>
      </c>
      <c r="CA41">
        <v>1000</v>
      </c>
      <c r="CB41" s="250"/>
      <c r="CC41" s="28">
        <v>1200</v>
      </c>
      <c r="CD41">
        <v>0</v>
      </c>
      <c r="CE41">
        <v>0</v>
      </c>
      <c r="CF41">
        <v>1200</v>
      </c>
      <c r="CG41">
        <v>1200</v>
      </c>
      <c r="CH41">
        <v>1200</v>
      </c>
      <c r="CI41">
        <v>1200</v>
      </c>
      <c r="CJ41">
        <v>1200</v>
      </c>
      <c r="CK41">
        <v>1200</v>
      </c>
      <c r="CL41" s="318">
        <v>1200</v>
      </c>
      <c r="CM41" s="318">
        <v>1200</v>
      </c>
      <c r="CN41" s="318">
        <v>1200</v>
      </c>
      <c r="CO41" s="318">
        <v>1200</v>
      </c>
      <c r="CP41" s="275">
        <f>1200*COUNTBLANK(CD41:CN41)</f>
        <v>0</v>
      </c>
      <c r="CQ41" s="28"/>
      <c r="CR41" s="28"/>
      <c r="CS41" s="28"/>
      <c r="CT41" s="406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 t="s">
        <v>5731</v>
      </c>
      <c r="DL41" s="7"/>
      <c r="DM41" s="7"/>
      <c r="DN41" s="7"/>
      <c r="DO41" s="7"/>
      <c r="DP41" s="7"/>
      <c r="DQ41" s="7"/>
      <c r="DR41" s="7"/>
      <c r="DS41" s="7"/>
      <c r="DT41" s="47">
        <f t="shared" si="2"/>
        <v>0</v>
      </c>
      <c r="DU41" s="7"/>
      <c r="DV41" s="7"/>
      <c r="DW41" s="7"/>
      <c r="DX41" s="7"/>
      <c r="DY41" s="7"/>
      <c r="DZ41" s="7"/>
      <c r="EA41" s="7"/>
    </row>
    <row r="42" spans="1:132" x14ac:dyDescent="0.25">
      <c r="A42" s="48">
        <v>180</v>
      </c>
      <c r="B42" s="19" t="s">
        <v>1594</v>
      </c>
      <c r="C42" s="68" t="s">
        <v>269</v>
      </c>
      <c r="D42" s="68" t="s">
        <v>270</v>
      </c>
      <c r="E42" s="68" t="s">
        <v>110</v>
      </c>
      <c r="F42" s="68" t="s">
        <v>5</v>
      </c>
      <c r="G42" s="308" t="s">
        <v>801</v>
      </c>
      <c r="H42" s="84"/>
      <c r="I42" s="84"/>
      <c r="J42" s="66"/>
      <c r="K42" s="66">
        <v>750</v>
      </c>
      <c r="L42" s="77"/>
      <c r="M42" s="77"/>
      <c r="N42" s="77"/>
      <c r="O42" s="77"/>
      <c r="P42" s="77"/>
      <c r="Q42" s="77"/>
      <c r="R42" s="77"/>
      <c r="S42" s="66">
        <v>750</v>
      </c>
      <c r="T42" s="66">
        <v>750</v>
      </c>
      <c r="U42" s="66">
        <v>750</v>
      </c>
      <c r="V42" s="66">
        <v>750</v>
      </c>
      <c r="W42" s="66">
        <v>750</v>
      </c>
      <c r="X42" s="67"/>
      <c r="Y42" s="67">
        <v>800</v>
      </c>
      <c r="Z42" s="66">
        <v>800</v>
      </c>
      <c r="AA42" s="66">
        <v>800</v>
      </c>
      <c r="AB42" s="67">
        <v>800</v>
      </c>
      <c r="AC42" s="67">
        <v>800</v>
      </c>
      <c r="AD42" s="118">
        <v>800</v>
      </c>
      <c r="AE42" s="118">
        <v>800</v>
      </c>
      <c r="AF42" s="118">
        <v>800</v>
      </c>
      <c r="AG42" s="118">
        <v>800</v>
      </c>
      <c r="AH42" s="118">
        <v>800</v>
      </c>
      <c r="AI42" s="118">
        <v>800</v>
      </c>
      <c r="AJ42" s="118">
        <v>800</v>
      </c>
      <c r="AK42" s="118">
        <v>800</v>
      </c>
      <c r="AL42" s="67"/>
      <c r="AM42" s="67"/>
      <c r="AN42" s="118">
        <v>850</v>
      </c>
      <c r="AP42">
        <v>850</v>
      </c>
      <c r="AQ42">
        <v>850</v>
      </c>
      <c r="AR42" s="118">
        <v>850</v>
      </c>
      <c r="AS42" s="118">
        <v>850</v>
      </c>
      <c r="AT42" s="118">
        <v>850</v>
      </c>
      <c r="AU42" s="118">
        <v>850</v>
      </c>
      <c r="AZ42" s="28"/>
      <c r="BA42" s="28"/>
      <c r="BN42" s="28"/>
      <c r="BO42" s="28"/>
      <c r="BP42" s="31"/>
      <c r="BQ42" s="31"/>
      <c r="CB42" s="250"/>
      <c r="CC42" s="28"/>
      <c r="CP42" s="5"/>
      <c r="CQ42" s="28"/>
      <c r="CR42" s="28"/>
      <c r="CS42" s="28"/>
      <c r="CT42" s="406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47">
        <f t="shared" si="2"/>
        <v>0</v>
      </c>
      <c r="DU42" s="7"/>
      <c r="DV42" s="7"/>
      <c r="DW42" s="7"/>
      <c r="DX42" s="7"/>
      <c r="DY42" s="7"/>
      <c r="DZ42" s="7"/>
      <c r="EA42" s="7"/>
      <c r="EB42" s="275" t="s">
        <v>2400</v>
      </c>
    </row>
    <row r="43" spans="1:132" x14ac:dyDescent="0.25">
      <c r="A43" s="48">
        <v>195</v>
      </c>
      <c r="B43" s="19" t="s">
        <v>559</v>
      </c>
      <c r="C43" s="68" t="s">
        <v>443</v>
      </c>
      <c r="D43" s="68" t="s">
        <v>444</v>
      </c>
      <c r="E43" s="64" t="s">
        <v>107</v>
      </c>
      <c r="F43" s="64" t="s">
        <v>459</v>
      </c>
      <c r="G43" s="307" t="s">
        <v>794</v>
      </c>
      <c r="H43" s="65"/>
      <c r="I43" s="65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67">
        <v>1000</v>
      </c>
      <c r="Y43" s="67">
        <v>800</v>
      </c>
      <c r="Z43" s="66">
        <v>800</v>
      </c>
      <c r="AA43" s="66">
        <v>800</v>
      </c>
      <c r="AB43" s="66">
        <v>800</v>
      </c>
      <c r="AC43" s="66">
        <v>800</v>
      </c>
      <c r="AD43" s="118">
        <v>800</v>
      </c>
      <c r="AE43" s="118">
        <v>800</v>
      </c>
      <c r="AF43" s="118">
        <v>800</v>
      </c>
      <c r="AG43" s="118">
        <v>800</v>
      </c>
      <c r="AH43" s="118">
        <v>800</v>
      </c>
      <c r="AI43" s="118">
        <v>800</v>
      </c>
      <c r="AJ43" s="118">
        <v>800</v>
      </c>
      <c r="AK43" s="118">
        <v>800</v>
      </c>
      <c r="AL43" s="67"/>
      <c r="AM43" s="67">
        <v>850</v>
      </c>
      <c r="AN43" s="118">
        <v>850</v>
      </c>
      <c r="AO43" s="118">
        <v>850</v>
      </c>
      <c r="AP43">
        <v>850</v>
      </c>
      <c r="AQ43">
        <v>850</v>
      </c>
      <c r="AR43">
        <v>850</v>
      </c>
      <c r="AS43" s="118">
        <v>850</v>
      </c>
      <c r="AT43" s="118">
        <v>850</v>
      </c>
      <c r="AU43">
        <v>850</v>
      </c>
      <c r="AV43" s="118">
        <v>850</v>
      </c>
      <c r="AW43" s="118">
        <v>850</v>
      </c>
      <c r="AX43" s="118">
        <v>850</v>
      </c>
      <c r="AY43" s="118">
        <v>850</v>
      </c>
      <c r="AZ43" s="28"/>
      <c r="BA43" s="28"/>
      <c r="BB43" s="118">
        <v>1000</v>
      </c>
      <c r="BC43" s="118">
        <v>1000</v>
      </c>
      <c r="BD43" s="118">
        <v>1000</v>
      </c>
      <c r="BE43" s="118">
        <v>1000</v>
      </c>
      <c r="BF43" s="118">
        <v>1000</v>
      </c>
      <c r="BG43" s="118">
        <v>1000</v>
      </c>
      <c r="BH43" s="118">
        <v>1000</v>
      </c>
      <c r="BI43" s="118">
        <v>1000</v>
      </c>
      <c r="BJ43" s="118">
        <v>1000</v>
      </c>
      <c r="BK43" s="118">
        <v>1000</v>
      </c>
      <c r="BL43" s="118">
        <v>1000</v>
      </c>
      <c r="BN43" s="28"/>
      <c r="BO43" s="28"/>
      <c r="BP43" s="31"/>
      <c r="BQ43" s="31"/>
      <c r="CB43" s="250"/>
      <c r="CC43" s="28"/>
      <c r="CP43" s="5"/>
      <c r="CQ43" s="28"/>
      <c r="CR43" s="28"/>
      <c r="CS43" s="28"/>
      <c r="CT43" s="406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47">
        <f t="shared" si="2"/>
        <v>0</v>
      </c>
      <c r="DU43" s="7"/>
      <c r="DV43" s="7"/>
      <c r="DW43" s="7"/>
      <c r="DX43" s="7"/>
      <c r="DY43" s="7"/>
      <c r="DZ43" s="7"/>
      <c r="EA43" s="7"/>
      <c r="EB43" s="275" t="s">
        <v>2400</v>
      </c>
    </row>
    <row r="44" spans="1:132" x14ac:dyDescent="0.25">
      <c r="A44" s="48">
        <v>249</v>
      </c>
      <c r="B44" s="19" t="s">
        <v>646</v>
      </c>
      <c r="C44" s="68" t="s">
        <v>552</v>
      </c>
      <c r="D44" s="68" t="s">
        <v>553</v>
      </c>
      <c r="E44" s="68" t="s">
        <v>107</v>
      </c>
      <c r="F44" s="68" t="s">
        <v>459</v>
      </c>
      <c r="G44" s="308" t="s">
        <v>798</v>
      </c>
      <c r="H44" s="84"/>
      <c r="I44" s="84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67"/>
      <c r="Y44" s="67">
        <v>500</v>
      </c>
      <c r="Z44" s="66">
        <v>500</v>
      </c>
      <c r="AA44" s="66">
        <v>500</v>
      </c>
      <c r="AB44" s="66">
        <v>500</v>
      </c>
      <c r="AC44" s="66">
        <v>500</v>
      </c>
      <c r="AD44" s="118">
        <v>500</v>
      </c>
      <c r="AE44" s="118">
        <v>500</v>
      </c>
      <c r="AF44" s="118">
        <v>500</v>
      </c>
      <c r="AG44" s="118">
        <v>500</v>
      </c>
      <c r="AH44" s="118">
        <v>500</v>
      </c>
      <c r="AI44" s="118">
        <v>500</v>
      </c>
      <c r="AJ44" s="118">
        <v>500</v>
      </c>
      <c r="AK44" s="118">
        <v>500</v>
      </c>
      <c r="AL44" s="28"/>
      <c r="AM44" s="28"/>
      <c r="AN44" s="118">
        <v>500</v>
      </c>
      <c r="AO44" s="118">
        <v>500</v>
      </c>
      <c r="AP44" s="118">
        <v>500</v>
      </c>
      <c r="AQ44" s="118">
        <v>500</v>
      </c>
      <c r="AR44" s="118">
        <v>500</v>
      </c>
      <c r="AS44" s="118">
        <v>500</v>
      </c>
      <c r="AT44" s="118">
        <v>500</v>
      </c>
      <c r="AU44" s="118">
        <v>500</v>
      </c>
      <c r="AV44" s="118">
        <v>500</v>
      </c>
      <c r="AW44" s="118">
        <v>500</v>
      </c>
      <c r="AX44" s="118">
        <v>550</v>
      </c>
      <c r="AY44" s="118">
        <v>550</v>
      </c>
      <c r="AZ44" s="28"/>
      <c r="BA44" s="28"/>
      <c r="BB44" s="118">
        <v>550</v>
      </c>
      <c r="BC44" s="118"/>
      <c r="BE44">
        <v>550</v>
      </c>
      <c r="BF44">
        <v>550</v>
      </c>
      <c r="BG44">
        <v>550</v>
      </c>
      <c r="BH44">
        <v>550</v>
      </c>
      <c r="BI44">
        <v>550</v>
      </c>
      <c r="BJ44">
        <v>550</v>
      </c>
      <c r="BK44">
        <v>550</v>
      </c>
      <c r="BL44">
        <v>550</v>
      </c>
      <c r="BM44">
        <v>550</v>
      </c>
      <c r="BN44" s="28"/>
      <c r="BO44" s="28"/>
      <c r="BP44" s="31"/>
      <c r="BQ44" s="31"/>
      <c r="CB44" s="250"/>
      <c r="CC44" s="28"/>
      <c r="CO44">
        <f>3100-550</f>
        <v>2550</v>
      </c>
      <c r="CP44" s="5"/>
      <c r="CQ44" s="28"/>
      <c r="CR44" s="28"/>
      <c r="CS44" s="28"/>
      <c r="CT44" s="406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47">
        <f t="shared" si="2"/>
        <v>0</v>
      </c>
      <c r="DU44" s="7"/>
      <c r="DV44" s="7"/>
      <c r="DW44" s="7"/>
      <c r="DX44" s="7"/>
      <c r="DY44" s="7"/>
      <c r="DZ44" s="7"/>
      <c r="EA44" s="7"/>
      <c r="EB44" s="275" t="s">
        <v>2400</v>
      </c>
    </row>
    <row r="45" spans="1:132" x14ac:dyDescent="0.25">
      <c r="A45" s="48">
        <v>327</v>
      </c>
      <c r="B45" s="19" t="s">
        <v>1173</v>
      </c>
      <c r="C45" s="68" t="s">
        <v>649</v>
      </c>
      <c r="D45" s="68" t="s">
        <v>636</v>
      </c>
      <c r="E45" s="19" t="s">
        <v>331</v>
      </c>
      <c r="F45" s="68" t="s">
        <v>991</v>
      </c>
      <c r="G45" s="311" t="s">
        <v>1190</v>
      </c>
      <c r="H45" s="56"/>
      <c r="I45" s="56"/>
      <c r="AL45" s="28">
        <v>1000</v>
      </c>
      <c r="AM45" s="28">
        <v>850</v>
      </c>
      <c r="AN45" s="118">
        <v>850</v>
      </c>
      <c r="AO45">
        <v>850</v>
      </c>
      <c r="AQ45">
        <v>850</v>
      </c>
      <c r="AR45">
        <v>850</v>
      </c>
      <c r="AS45" s="118">
        <v>850</v>
      </c>
      <c r="AT45">
        <v>850</v>
      </c>
      <c r="AZ45" s="28"/>
      <c r="BA45" s="28"/>
      <c r="BN45" s="28"/>
      <c r="BO45" s="28"/>
      <c r="BP45" s="31"/>
      <c r="BQ45" s="31"/>
      <c r="CB45" s="250"/>
      <c r="CC45" s="28"/>
      <c r="CP45" s="5"/>
      <c r="CQ45" s="28"/>
      <c r="CR45" s="28"/>
      <c r="CS45" s="28"/>
      <c r="CT45" s="406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47">
        <f t="shared" si="2"/>
        <v>0</v>
      </c>
      <c r="DU45" s="7"/>
      <c r="DV45" s="7"/>
      <c r="DW45" s="7"/>
      <c r="DX45" s="7"/>
      <c r="DY45" s="7"/>
      <c r="DZ45" s="7"/>
      <c r="EA45" s="7"/>
      <c r="EB45" s="275" t="s">
        <v>2400</v>
      </c>
    </row>
    <row r="46" spans="1:132" s="275" customFormat="1" x14ac:dyDescent="0.25">
      <c r="A46" s="48">
        <v>343</v>
      </c>
      <c r="B46" s="19" t="s">
        <v>1223</v>
      </c>
      <c r="C46" s="19" t="s">
        <v>1172</v>
      </c>
      <c r="D46" s="19" t="s">
        <v>1165</v>
      </c>
      <c r="E46" s="19" t="s">
        <v>1222</v>
      </c>
      <c r="F46" s="19" t="s">
        <v>1222</v>
      </c>
      <c r="G46" s="19" t="s">
        <v>1222</v>
      </c>
      <c r="H46" s="19" t="s">
        <v>1222</v>
      </c>
      <c r="I46" s="19" t="s">
        <v>1222</v>
      </c>
      <c r="J46" s="19" t="s">
        <v>1222</v>
      </c>
      <c r="K46" s="19" t="s">
        <v>1222</v>
      </c>
      <c r="L46" s="19" t="s">
        <v>1222</v>
      </c>
      <c r="M46" s="19" t="s">
        <v>1222</v>
      </c>
      <c r="N46" s="19" t="s">
        <v>1222</v>
      </c>
      <c r="O46" s="19" t="s">
        <v>1222</v>
      </c>
      <c r="P46" s="19" t="s">
        <v>1222</v>
      </c>
      <c r="Q46" s="19" t="s">
        <v>1222</v>
      </c>
      <c r="R46" s="19" t="s">
        <v>1222</v>
      </c>
      <c r="S46" s="19" t="s">
        <v>1222</v>
      </c>
      <c r="T46" s="19" t="s">
        <v>1222</v>
      </c>
      <c r="U46" s="19" t="s">
        <v>1222</v>
      </c>
      <c r="V46" s="19" t="s">
        <v>1222</v>
      </c>
      <c r="W46" s="19" t="s">
        <v>1222</v>
      </c>
      <c r="X46" s="19" t="s">
        <v>1222</v>
      </c>
      <c r="Y46" s="19" t="s">
        <v>1222</v>
      </c>
      <c r="Z46" s="19" t="s">
        <v>1222</v>
      </c>
      <c r="AA46" s="19" t="s">
        <v>1222</v>
      </c>
      <c r="AB46" s="19" t="s">
        <v>1222</v>
      </c>
      <c r="AC46" s="19" t="s">
        <v>1222</v>
      </c>
      <c r="AD46" s="19" t="s">
        <v>1222</v>
      </c>
      <c r="AE46" s="19" t="s">
        <v>1222</v>
      </c>
      <c r="AF46" s="19" t="s">
        <v>1222</v>
      </c>
      <c r="AG46" s="19" t="s">
        <v>1222</v>
      </c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28"/>
      <c r="CP46" s="5"/>
      <c r="CQ46" s="28"/>
      <c r="CR46" s="28"/>
      <c r="CS46" s="28"/>
      <c r="CT46" s="406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47">
        <f t="shared" si="2"/>
        <v>0</v>
      </c>
      <c r="DU46" s="7"/>
      <c r="DV46" s="7"/>
      <c r="DW46" s="7"/>
      <c r="DX46" s="7"/>
      <c r="DY46" s="7"/>
      <c r="DZ46" s="7"/>
      <c r="EA46" s="7"/>
      <c r="EB46" s="275" t="s">
        <v>2400</v>
      </c>
    </row>
    <row r="47" spans="1:132" x14ac:dyDescent="0.25">
      <c r="A47" s="48">
        <v>363</v>
      </c>
      <c r="B47" s="19" t="s">
        <v>1292</v>
      </c>
      <c r="C47" s="19" t="s">
        <v>1221</v>
      </c>
      <c r="D47" s="19" t="s">
        <v>1222</v>
      </c>
      <c r="E47" s="137" t="s">
        <v>331</v>
      </c>
      <c r="F47" s="118" t="s">
        <v>991</v>
      </c>
      <c r="G47" s="235"/>
      <c r="H47" s="53"/>
      <c r="I47" s="53"/>
      <c r="AL47" s="28">
        <v>2000</v>
      </c>
      <c r="AM47" s="28"/>
      <c r="AO47">
        <v>850</v>
      </c>
      <c r="AR47">
        <v>850</v>
      </c>
      <c r="AS47">
        <v>850</v>
      </c>
      <c r="AT47">
        <v>850</v>
      </c>
      <c r="AU47">
        <v>850</v>
      </c>
      <c r="AV47">
        <v>850</v>
      </c>
      <c r="AW47">
        <v>850</v>
      </c>
      <c r="AX47">
        <v>850</v>
      </c>
      <c r="AZ47" s="28"/>
      <c r="BA47" s="28"/>
      <c r="BN47" s="28"/>
      <c r="BO47" s="28"/>
      <c r="BP47" s="31"/>
      <c r="BQ47" s="31"/>
      <c r="CB47" s="250"/>
      <c r="CC47" s="28"/>
      <c r="CP47" s="5"/>
      <c r="CQ47" s="28"/>
      <c r="CR47" s="28"/>
      <c r="CS47" s="28"/>
      <c r="CT47" s="406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47">
        <f t="shared" si="2"/>
        <v>0</v>
      </c>
      <c r="DU47" s="7"/>
      <c r="DV47" s="7"/>
      <c r="DW47" s="7"/>
      <c r="DX47" s="7"/>
      <c r="DY47" s="7"/>
      <c r="DZ47" s="7"/>
      <c r="EA47" s="7"/>
      <c r="EB47" s="275" t="s">
        <v>2400</v>
      </c>
    </row>
    <row r="48" spans="1:132" x14ac:dyDescent="0.25">
      <c r="A48" s="292">
        <v>369</v>
      </c>
      <c r="B48" s="19" t="s">
        <v>1315</v>
      </c>
      <c r="C48" s="19" t="s">
        <v>1295</v>
      </c>
      <c r="D48" s="19" t="s">
        <v>1291</v>
      </c>
      <c r="E48" s="217" t="s">
        <v>331</v>
      </c>
      <c r="F48" s="254" t="s">
        <v>991</v>
      </c>
      <c r="G48" s="158" t="s">
        <v>1314</v>
      </c>
      <c r="H48" s="53"/>
      <c r="I48" s="53"/>
      <c r="AL48" s="28">
        <v>1500</v>
      </c>
      <c r="AM48" s="28">
        <v>850</v>
      </c>
      <c r="AN48">
        <v>0</v>
      </c>
      <c r="AO48">
        <v>850</v>
      </c>
      <c r="AP48">
        <v>850</v>
      </c>
      <c r="AQ48">
        <v>850</v>
      </c>
      <c r="AR48">
        <v>850</v>
      </c>
      <c r="AS48">
        <v>850</v>
      </c>
      <c r="AT48">
        <v>850</v>
      </c>
      <c r="AU48">
        <v>850</v>
      </c>
      <c r="AV48">
        <v>850</v>
      </c>
      <c r="AW48">
        <v>850</v>
      </c>
      <c r="AX48">
        <v>850</v>
      </c>
      <c r="AY48">
        <v>850</v>
      </c>
      <c r="AZ48" s="28"/>
      <c r="BA48" s="28">
        <v>1000</v>
      </c>
      <c r="BB48">
        <v>850</v>
      </c>
      <c r="BC48">
        <v>850</v>
      </c>
      <c r="BD48">
        <v>850</v>
      </c>
      <c r="BE48">
        <v>850</v>
      </c>
      <c r="BF48">
        <v>850</v>
      </c>
      <c r="BG48">
        <v>850</v>
      </c>
      <c r="BH48">
        <v>850</v>
      </c>
      <c r="BI48">
        <v>850</v>
      </c>
      <c r="BN48" s="28"/>
      <c r="BO48" s="28"/>
      <c r="BP48" s="31"/>
      <c r="BQ48" s="31"/>
      <c r="CB48" s="250"/>
      <c r="CC48" s="28"/>
      <c r="CP48" s="5"/>
      <c r="CQ48" s="28"/>
      <c r="CR48" s="28"/>
      <c r="CS48" s="28"/>
      <c r="CT48" s="406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47">
        <f t="shared" si="2"/>
        <v>0</v>
      </c>
      <c r="DU48" s="7"/>
      <c r="DV48" s="7"/>
      <c r="DW48" s="7"/>
      <c r="DX48" s="7"/>
      <c r="DY48" s="7"/>
      <c r="DZ48" s="7"/>
      <c r="EA48" s="7"/>
      <c r="EB48" s="275" t="s">
        <v>2400</v>
      </c>
    </row>
    <row r="49" spans="1:138" x14ac:dyDescent="0.25">
      <c r="A49" s="48">
        <v>379</v>
      </c>
      <c r="B49" s="19" t="s">
        <v>1368</v>
      </c>
      <c r="C49" s="19" t="s">
        <v>1312</v>
      </c>
      <c r="D49" s="293" t="s">
        <v>1313</v>
      </c>
      <c r="E49" s="217" t="s">
        <v>331</v>
      </c>
      <c r="F49" s="254" t="s">
        <v>991</v>
      </c>
      <c r="G49" s="235"/>
      <c r="H49" s="53"/>
      <c r="I49" s="53"/>
      <c r="AL49" s="28"/>
      <c r="AM49" s="28">
        <v>850</v>
      </c>
      <c r="AN49" s="22"/>
      <c r="AO49" s="22"/>
      <c r="AP49" s="22"/>
      <c r="AQ49" s="22"/>
      <c r="AR49" s="22"/>
      <c r="AS49" s="22"/>
      <c r="AT49" s="22"/>
      <c r="AU49">
        <v>850</v>
      </c>
      <c r="AV49">
        <v>850</v>
      </c>
      <c r="AW49">
        <v>850</v>
      </c>
      <c r="AX49">
        <v>850</v>
      </c>
      <c r="AY49">
        <v>850</v>
      </c>
      <c r="AZ49" s="28"/>
      <c r="BA49" s="28">
        <v>1000</v>
      </c>
      <c r="BB49">
        <v>1000</v>
      </c>
      <c r="BC49">
        <v>1000</v>
      </c>
      <c r="BD49">
        <v>1000</v>
      </c>
      <c r="BE49">
        <v>1000</v>
      </c>
      <c r="BF49">
        <v>1000</v>
      </c>
      <c r="BN49" s="28"/>
      <c r="BO49" s="28"/>
      <c r="BP49" s="31"/>
      <c r="BQ49" s="31"/>
      <c r="CB49" s="250"/>
      <c r="CC49" s="28"/>
      <c r="CP49" s="5"/>
      <c r="CQ49" s="28"/>
      <c r="CR49" s="28"/>
      <c r="CS49" s="28"/>
      <c r="CT49" s="406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47">
        <f t="shared" si="2"/>
        <v>0</v>
      </c>
      <c r="DU49" s="7"/>
      <c r="DV49" s="7"/>
      <c r="DW49" s="7"/>
      <c r="DX49" s="7"/>
      <c r="DY49" s="7"/>
      <c r="DZ49" s="7"/>
      <c r="EA49" s="7"/>
      <c r="EB49" s="275" t="s">
        <v>2400</v>
      </c>
    </row>
    <row r="50" spans="1:138" x14ac:dyDescent="0.25">
      <c r="A50" s="294">
        <v>399</v>
      </c>
      <c r="B50" s="217" t="s">
        <v>1447</v>
      </c>
      <c r="C50" s="19" t="s">
        <v>1366</v>
      </c>
      <c r="D50" s="19" t="s">
        <v>1367</v>
      </c>
      <c r="E50" s="217" t="s">
        <v>320</v>
      </c>
      <c r="F50" s="254" t="s">
        <v>1350</v>
      </c>
      <c r="G50" s="158" t="s">
        <v>1448</v>
      </c>
      <c r="H50" s="53"/>
      <c r="I50" s="53"/>
      <c r="AL50" s="103"/>
      <c r="AM50" s="103"/>
      <c r="AZ50" s="28">
        <v>2000</v>
      </c>
      <c r="BA50" s="28"/>
      <c r="BN50" s="28"/>
      <c r="BO50" s="28"/>
      <c r="BP50" s="31"/>
      <c r="BQ50" s="31"/>
      <c r="CB50" s="250"/>
      <c r="CC50" s="28"/>
      <c r="CP50" s="5"/>
      <c r="CQ50" s="28"/>
      <c r="CR50" s="28"/>
      <c r="CS50" s="28"/>
      <c r="CT50" s="406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47">
        <f t="shared" si="2"/>
        <v>0</v>
      </c>
      <c r="DU50" s="7"/>
      <c r="DV50" s="7"/>
      <c r="DW50" s="7"/>
      <c r="DX50" s="7"/>
      <c r="DY50" s="7"/>
      <c r="DZ50" s="7"/>
      <c r="EA50" s="7"/>
      <c r="EB50" s="275" t="s">
        <v>2400</v>
      </c>
    </row>
    <row r="51" spans="1:138" x14ac:dyDescent="0.25">
      <c r="A51" s="245">
        <v>527</v>
      </c>
      <c r="B51" s="217" t="s">
        <v>2056</v>
      </c>
      <c r="C51" s="5" t="s">
        <v>580</v>
      </c>
      <c r="D51" s="5" t="s">
        <v>1446</v>
      </c>
      <c r="E51" s="137" t="s">
        <v>399</v>
      </c>
      <c r="F51" s="118" t="s">
        <v>2002</v>
      </c>
      <c r="G51" s="41" t="s">
        <v>2348</v>
      </c>
      <c r="H51" s="31"/>
      <c r="I51" s="31"/>
      <c r="AZ51" s="103"/>
      <c r="BA51" s="103"/>
      <c r="BN51" s="28"/>
      <c r="BO51" s="28"/>
      <c r="BP51" s="31"/>
      <c r="BQ51" s="31"/>
      <c r="CB51" s="28">
        <v>4000</v>
      </c>
      <c r="CC51" s="28">
        <v>1200</v>
      </c>
      <c r="CD51">
        <v>1200</v>
      </c>
      <c r="CE51">
        <v>1200</v>
      </c>
      <c r="CF51">
        <v>1200</v>
      </c>
      <c r="CG51">
        <v>1200</v>
      </c>
      <c r="CH51">
        <v>1200</v>
      </c>
      <c r="CI51">
        <v>1200</v>
      </c>
      <c r="CJ51">
        <v>1200</v>
      </c>
      <c r="CK51">
        <v>1200</v>
      </c>
      <c r="CL51">
        <v>1200</v>
      </c>
      <c r="CM51">
        <v>1200</v>
      </c>
      <c r="CN51" s="318">
        <v>1200</v>
      </c>
      <c r="CP51" s="275">
        <v>1200</v>
      </c>
      <c r="CQ51" s="28"/>
      <c r="CR51" s="28"/>
      <c r="CS51" s="28"/>
      <c r="CT51" s="406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47">
        <f t="shared" si="2"/>
        <v>0</v>
      </c>
      <c r="DU51" s="7"/>
      <c r="DV51" s="7"/>
      <c r="DW51" s="7"/>
      <c r="DX51" s="7"/>
      <c r="DY51" s="7"/>
      <c r="DZ51" s="7"/>
      <c r="EA51" s="7"/>
    </row>
    <row r="52" spans="1:138" x14ac:dyDescent="0.25">
      <c r="A52" s="37">
        <v>113</v>
      </c>
      <c r="B52" s="31" t="s">
        <v>255</v>
      </c>
      <c r="C52" s="5" t="s">
        <v>2018</v>
      </c>
      <c r="D52" s="5" t="s">
        <v>2052</v>
      </c>
      <c r="E52" s="64" t="s">
        <v>110</v>
      </c>
      <c r="F52" s="64" t="s">
        <v>5</v>
      </c>
      <c r="G52" s="307" t="s">
        <v>787</v>
      </c>
      <c r="H52" s="65"/>
      <c r="I52" s="65"/>
      <c r="J52" s="66">
        <v>1000</v>
      </c>
      <c r="K52" s="66">
        <v>750</v>
      </c>
      <c r="L52" s="66">
        <v>750</v>
      </c>
      <c r="M52" s="66">
        <v>750</v>
      </c>
      <c r="N52" s="66"/>
      <c r="O52" s="66"/>
      <c r="P52" s="66">
        <v>750</v>
      </c>
      <c r="Q52" s="66">
        <v>750</v>
      </c>
      <c r="R52" s="66">
        <v>750</v>
      </c>
      <c r="S52" s="66">
        <v>750</v>
      </c>
      <c r="T52" s="66">
        <v>750</v>
      </c>
      <c r="U52" s="66">
        <v>750</v>
      </c>
      <c r="V52" s="66">
        <v>750</v>
      </c>
      <c r="W52" s="66">
        <v>750</v>
      </c>
      <c r="X52" s="67"/>
      <c r="Y52" s="67">
        <v>800</v>
      </c>
      <c r="Z52" s="66">
        <v>800</v>
      </c>
      <c r="AA52" s="66">
        <v>800</v>
      </c>
      <c r="AB52" s="66">
        <v>0</v>
      </c>
      <c r="AC52" s="66">
        <v>0</v>
      </c>
      <c r="AD52">
        <v>800</v>
      </c>
      <c r="AE52" s="118">
        <v>800</v>
      </c>
      <c r="AF52" s="118">
        <v>800</v>
      </c>
      <c r="AG52" s="118">
        <v>800</v>
      </c>
      <c r="AH52" s="118">
        <v>800</v>
      </c>
      <c r="AI52" s="118">
        <v>800</v>
      </c>
      <c r="AJ52" s="118">
        <v>800</v>
      </c>
      <c r="AK52" s="118">
        <v>800</v>
      </c>
      <c r="AL52" s="67"/>
      <c r="AM52" s="67">
        <v>850</v>
      </c>
      <c r="AN52" s="118">
        <v>850</v>
      </c>
      <c r="AO52" s="118">
        <v>850</v>
      </c>
      <c r="AP52" s="118">
        <v>850</v>
      </c>
      <c r="AQ52" s="118">
        <v>850</v>
      </c>
      <c r="AR52">
        <v>850</v>
      </c>
      <c r="AS52">
        <v>850</v>
      </c>
      <c r="AT52">
        <v>850</v>
      </c>
      <c r="AU52">
        <v>850</v>
      </c>
      <c r="AV52">
        <v>850</v>
      </c>
      <c r="AW52">
        <v>850</v>
      </c>
      <c r="AX52">
        <v>850</v>
      </c>
      <c r="AY52">
        <v>850</v>
      </c>
      <c r="AZ52" s="28"/>
      <c r="BA52" s="28">
        <v>1000</v>
      </c>
      <c r="BB52">
        <v>1000</v>
      </c>
      <c r="BC52">
        <v>1000</v>
      </c>
      <c r="BD52">
        <v>1000</v>
      </c>
      <c r="BE52">
        <v>1000</v>
      </c>
      <c r="BF52">
        <v>1000</v>
      </c>
      <c r="BG52">
        <v>1000</v>
      </c>
      <c r="BH52">
        <v>1000</v>
      </c>
      <c r="BI52">
        <v>1000</v>
      </c>
      <c r="BJ52">
        <v>1000</v>
      </c>
      <c r="BK52">
        <v>1000</v>
      </c>
      <c r="BL52">
        <v>1000</v>
      </c>
      <c r="BM52">
        <v>1000</v>
      </c>
      <c r="BN52" s="28"/>
      <c r="BO52" s="28"/>
      <c r="BP52" s="31">
        <v>1000</v>
      </c>
      <c r="BQ52" s="31">
        <v>1000</v>
      </c>
      <c r="BR52" s="183">
        <v>1000</v>
      </c>
      <c r="BS52" s="183">
        <v>1000</v>
      </c>
      <c r="BT52" s="183">
        <v>1000</v>
      </c>
      <c r="CB52" s="250"/>
      <c r="CC52" s="28"/>
      <c r="CP52" s="275">
        <v>0</v>
      </c>
      <c r="CQ52" s="28"/>
      <c r="CR52" s="28"/>
      <c r="CS52" s="28"/>
      <c r="CT52" s="406">
        <v>0</v>
      </c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47">
        <f t="shared" si="2"/>
        <v>0</v>
      </c>
      <c r="DU52" s="7"/>
      <c r="DV52" s="7"/>
      <c r="DW52" s="7"/>
      <c r="DX52" s="7"/>
      <c r="DY52" s="7"/>
      <c r="DZ52" s="7"/>
      <c r="EA52" s="7"/>
      <c r="EB52" s="275" t="s">
        <v>2400</v>
      </c>
    </row>
    <row r="53" spans="1:138" x14ac:dyDescent="0.25">
      <c r="A53" s="326">
        <v>481</v>
      </c>
      <c r="B53" s="327" t="s">
        <v>1831</v>
      </c>
      <c r="C53" s="64" t="s">
        <v>256</v>
      </c>
      <c r="D53" s="64" t="s">
        <v>257</v>
      </c>
      <c r="E53" s="137" t="s">
        <v>382</v>
      </c>
      <c r="F53" s="118" t="s">
        <v>1650</v>
      </c>
      <c r="G53" s="158" t="s">
        <v>1832</v>
      </c>
      <c r="H53" s="53"/>
      <c r="I53" s="53"/>
      <c r="AZ53" s="28"/>
      <c r="BA53" s="28"/>
      <c r="BB53" s="22"/>
      <c r="BC53" s="22"/>
      <c r="BD53" s="22"/>
      <c r="BN53" s="28">
        <v>2000</v>
      </c>
      <c r="BO53" s="28"/>
      <c r="BP53" s="31"/>
      <c r="BQ53" s="31">
        <v>1000</v>
      </c>
      <c r="BR53">
        <v>1000</v>
      </c>
      <c r="BS53" s="185">
        <v>1000</v>
      </c>
      <c r="BT53" s="185"/>
      <c r="BU53" s="185"/>
      <c r="BV53" s="185"/>
      <c r="BW53" s="185"/>
      <c r="BX53" s="185"/>
      <c r="BY53" s="185"/>
      <c r="BZ53" s="185"/>
      <c r="CA53" s="185"/>
      <c r="CB53" s="250"/>
      <c r="CC53" s="28"/>
      <c r="CD53" s="185"/>
      <c r="CE53" s="185"/>
      <c r="CF53" s="185"/>
      <c r="CG53" s="185"/>
      <c r="CH53" s="185"/>
      <c r="CI53" s="185"/>
      <c r="CJ53" s="185"/>
      <c r="CK53" s="185"/>
      <c r="CL53" s="185"/>
      <c r="CM53" s="185"/>
      <c r="CN53" s="185"/>
      <c r="CP53" s="5"/>
      <c r="CQ53" s="28"/>
      <c r="CR53" s="28"/>
      <c r="CS53" s="28"/>
      <c r="CT53" s="406">
        <v>0</v>
      </c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47">
        <f t="shared" si="2"/>
        <v>0</v>
      </c>
      <c r="DU53" s="7"/>
      <c r="DV53" s="7"/>
      <c r="DW53" s="7"/>
      <c r="DX53" s="7"/>
      <c r="DY53" s="7"/>
      <c r="DZ53" s="7"/>
      <c r="EA53" s="7"/>
      <c r="EB53" s="275" t="s">
        <v>2400</v>
      </c>
    </row>
    <row r="54" spans="1:138" x14ac:dyDescent="0.25">
      <c r="A54" s="279">
        <v>234</v>
      </c>
      <c r="B54" s="280" t="s">
        <v>561</v>
      </c>
      <c r="C54" s="185" t="s">
        <v>1830</v>
      </c>
      <c r="D54" s="185" t="s">
        <v>223</v>
      </c>
      <c r="E54" s="64" t="s">
        <v>107</v>
      </c>
      <c r="F54" s="64" t="s">
        <v>459</v>
      </c>
      <c r="G54" s="307" t="s">
        <v>796</v>
      </c>
      <c r="H54" s="65"/>
      <c r="I54" s="65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67">
        <v>1000</v>
      </c>
      <c r="Y54" s="67">
        <v>800</v>
      </c>
      <c r="Z54" s="66">
        <v>800</v>
      </c>
      <c r="AA54" s="66">
        <v>800</v>
      </c>
      <c r="AB54" s="66">
        <v>800</v>
      </c>
      <c r="AC54" s="66">
        <v>800</v>
      </c>
      <c r="AD54" s="118">
        <v>800</v>
      </c>
      <c r="AE54" s="118">
        <v>800</v>
      </c>
      <c r="AF54" s="118">
        <v>800</v>
      </c>
      <c r="AG54" s="118">
        <v>800</v>
      </c>
      <c r="AH54" s="118">
        <v>800</v>
      </c>
      <c r="AI54" s="118">
        <v>800</v>
      </c>
      <c r="AJ54" s="118">
        <v>800</v>
      </c>
      <c r="AK54" s="118">
        <v>800</v>
      </c>
      <c r="AL54" s="67"/>
      <c r="AM54" s="67">
        <v>850</v>
      </c>
      <c r="AN54" s="118">
        <v>850</v>
      </c>
      <c r="AO54" s="118">
        <v>850</v>
      </c>
      <c r="AR54">
        <v>850</v>
      </c>
      <c r="AS54">
        <v>850</v>
      </c>
      <c r="AT54">
        <v>850</v>
      </c>
      <c r="AU54">
        <v>850</v>
      </c>
      <c r="AV54">
        <v>850</v>
      </c>
      <c r="AW54">
        <v>850</v>
      </c>
      <c r="AX54">
        <v>850</v>
      </c>
      <c r="AY54">
        <v>850</v>
      </c>
      <c r="AZ54" s="28"/>
      <c r="BA54" s="28"/>
      <c r="BB54" s="118">
        <v>1000</v>
      </c>
      <c r="BC54">
        <v>1000</v>
      </c>
      <c r="BD54">
        <v>1000</v>
      </c>
      <c r="BE54">
        <v>1000</v>
      </c>
      <c r="BF54">
        <v>1000</v>
      </c>
      <c r="BG54">
        <v>1000</v>
      </c>
      <c r="BH54">
        <v>1000</v>
      </c>
      <c r="BI54">
        <v>1000</v>
      </c>
      <c r="BL54">
        <v>1000</v>
      </c>
      <c r="BM54">
        <v>1000</v>
      </c>
      <c r="BN54" s="242"/>
      <c r="BO54" s="242"/>
      <c r="BP54" s="149">
        <v>1000</v>
      </c>
      <c r="BQ54" s="149">
        <v>1000</v>
      </c>
      <c r="BR54" s="183">
        <v>1000</v>
      </c>
      <c r="BS54" s="183">
        <v>1000</v>
      </c>
      <c r="BT54" s="183">
        <v>1000</v>
      </c>
      <c r="BU54" s="183">
        <v>1000</v>
      </c>
      <c r="BV54" s="183">
        <v>1000</v>
      </c>
      <c r="BW54" t="s">
        <v>3354</v>
      </c>
      <c r="BX54" t="s">
        <v>3759</v>
      </c>
      <c r="BY54" t="s">
        <v>3759</v>
      </c>
      <c r="BZ54" t="s">
        <v>3914</v>
      </c>
      <c r="CA54" t="s">
        <v>3914</v>
      </c>
      <c r="CB54" s="593"/>
      <c r="CC54" s="242"/>
      <c r="CD54" s="185" t="s">
        <v>4068</v>
      </c>
      <c r="CE54" s="185"/>
      <c r="CF54" s="185"/>
      <c r="CG54" s="185"/>
      <c r="CH54" s="185"/>
      <c r="CI54" s="185"/>
      <c r="CJ54" s="185"/>
      <c r="CK54" s="185"/>
      <c r="CL54" s="185"/>
      <c r="CM54" s="185"/>
      <c r="CN54" s="185"/>
      <c r="CP54" s="5"/>
      <c r="CQ54" s="28"/>
      <c r="CR54" s="28"/>
      <c r="CS54" s="28"/>
      <c r="CT54" s="406">
        <v>1200</v>
      </c>
      <c r="CU54" s="7"/>
      <c r="CV54" s="7"/>
      <c r="CW54" s="7"/>
      <c r="CX54" s="7"/>
      <c r="CY54" s="7"/>
      <c r="CZ54" s="7"/>
      <c r="DA54" s="7"/>
      <c r="DB54" s="7"/>
      <c r="DC54" s="135"/>
      <c r="DD54" s="135"/>
      <c r="DE54" s="135"/>
      <c r="DF54" s="135"/>
      <c r="DG54" s="135"/>
      <c r="DH54" s="135"/>
      <c r="DI54" s="135"/>
      <c r="DJ54" s="135"/>
      <c r="DK54" s="135"/>
      <c r="DL54" s="135"/>
      <c r="DM54" s="135"/>
      <c r="DN54" s="135"/>
      <c r="DO54" s="135"/>
      <c r="DP54" s="135"/>
      <c r="DQ54" s="135"/>
      <c r="DR54" s="135"/>
      <c r="DS54" s="135"/>
      <c r="DT54" s="435">
        <v>0</v>
      </c>
      <c r="DU54" s="509"/>
      <c r="DV54" s="509"/>
      <c r="DW54" s="509"/>
      <c r="DX54" s="509"/>
      <c r="DY54" s="509"/>
      <c r="DZ54" s="509"/>
      <c r="EA54" s="509"/>
      <c r="EB54" s="275" t="s">
        <v>2400</v>
      </c>
    </row>
    <row r="55" spans="1:138" x14ac:dyDescent="0.25">
      <c r="A55" s="59">
        <v>301</v>
      </c>
      <c r="B55" s="47" t="s">
        <v>1112</v>
      </c>
      <c r="C55" s="68" t="s">
        <v>555</v>
      </c>
      <c r="D55" s="68" t="s">
        <v>471</v>
      </c>
      <c r="E55" s="31" t="s">
        <v>331</v>
      </c>
      <c r="F55" s="63" t="s">
        <v>991</v>
      </c>
      <c r="G55" s="310" t="s">
        <v>1111</v>
      </c>
      <c r="H55" s="42"/>
      <c r="I55" s="42"/>
      <c r="AL55" s="28">
        <v>2500</v>
      </c>
      <c r="AM55" s="28">
        <v>850</v>
      </c>
      <c r="AN55" s="118">
        <v>850</v>
      </c>
      <c r="AO55">
        <v>850</v>
      </c>
      <c r="AP55">
        <v>850</v>
      </c>
      <c r="AQ55">
        <v>850</v>
      </c>
      <c r="AR55">
        <v>850</v>
      </c>
      <c r="AS55" s="118">
        <v>850</v>
      </c>
      <c r="AT55" s="118">
        <v>850</v>
      </c>
      <c r="AU55" s="118">
        <v>850</v>
      </c>
      <c r="AV55" s="118">
        <v>850</v>
      </c>
      <c r="AW55" s="118">
        <v>850</v>
      </c>
      <c r="AX55" s="118">
        <v>850</v>
      </c>
      <c r="AY55" s="118">
        <v>850</v>
      </c>
      <c r="AZ55" s="28"/>
      <c r="BA55" s="28"/>
      <c r="BB55" s="118">
        <v>1000</v>
      </c>
      <c r="BC55" s="118">
        <v>1000</v>
      </c>
      <c r="BD55" s="344"/>
      <c r="BE55" s="344"/>
      <c r="BF55" s="344"/>
      <c r="BG55" s="344"/>
      <c r="BH55" s="344"/>
      <c r="BI55" s="344"/>
      <c r="BJ55" s="344"/>
      <c r="BK55" s="344"/>
      <c r="BL55" s="344"/>
      <c r="BM55" s="344"/>
      <c r="BN55" s="344"/>
      <c r="BO55" s="344"/>
      <c r="BP55" s="344"/>
      <c r="BQ55" s="344"/>
      <c r="BR55" s="344"/>
      <c r="BS55" s="344"/>
      <c r="BT55" s="344"/>
      <c r="BU55" s="344"/>
      <c r="BV55" s="344"/>
      <c r="BW55" s="344"/>
      <c r="BX55" s="344"/>
      <c r="BY55" s="344"/>
      <c r="BZ55" s="344"/>
      <c r="CA55" s="344"/>
      <c r="CB55" s="344"/>
      <c r="CC55" s="344"/>
      <c r="CD55" s="344"/>
      <c r="CE55" s="344"/>
      <c r="CF55" s="344"/>
      <c r="CG55" s="344"/>
      <c r="CH55" s="344"/>
      <c r="CI55" s="344"/>
      <c r="CJ55" s="344"/>
      <c r="CK55" s="344" t="s">
        <v>990</v>
      </c>
      <c r="CL55" s="344"/>
      <c r="CM55" s="344"/>
      <c r="CN55" s="344"/>
      <c r="CO55" s="344"/>
      <c r="CP55" s="5"/>
      <c r="CQ55" s="28"/>
      <c r="CR55" s="28"/>
      <c r="CS55" s="28"/>
      <c r="CT55" s="406">
        <v>0</v>
      </c>
      <c r="CU55" s="594"/>
      <c r="CV55" s="594"/>
      <c r="CW55" s="594"/>
      <c r="CX55" s="594"/>
      <c r="CY55" s="594"/>
      <c r="CZ55" s="594"/>
      <c r="DA55" s="594"/>
      <c r="DB55" s="594"/>
      <c r="DC55" s="184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47">
        <f>+CT55*(COUNTBLANK(CU55:DQ55)-1)</f>
        <v>0</v>
      </c>
      <c r="DU55" s="7"/>
      <c r="DV55" s="7"/>
      <c r="DW55" s="7"/>
      <c r="DX55" s="7"/>
      <c r="DY55" s="7"/>
      <c r="DZ55" s="7"/>
      <c r="EA55" s="7"/>
      <c r="EB55" s="275" t="s">
        <v>2400</v>
      </c>
    </row>
    <row r="56" spans="1:138" s="275" customFormat="1" x14ac:dyDescent="0.25">
      <c r="A56" s="237"/>
      <c r="B56" s="137"/>
      <c r="C56" s="31" t="s">
        <v>1110</v>
      </c>
      <c r="D56" s="31" t="s">
        <v>296</v>
      </c>
      <c r="G56" s="41"/>
      <c r="H56" s="41"/>
      <c r="I56" s="41"/>
      <c r="AZ56" s="103"/>
      <c r="BA56" s="103"/>
      <c r="BN56" s="80"/>
      <c r="BO56" s="80"/>
      <c r="BP56" s="463"/>
      <c r="BQ56" s="463"/>
      <c r="CB56" s="80"/>
      <c r="CC56" s="80"/>
      <c r="CQ56" s="28"/>
      <c r="CR56" s="28"/>
      <c r="CS56" s="28"/>
      <c r="CT56" s="406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47"/>
      <c r="DU56" s="7"/>
      <c r="DV56" s="7"/>
      <c r="DW56" s="7"/>
      <c r="DX56" s="7"/>
      <c r="DY56" s="7"/>
      <c r="DZ56" s="7"/>
      <c r="EA56" s="7"/>
    </row>
    <row r="57" spans="1:138" x14ac:dyDescent="0.25">
      <c r="A57" s="164">
        <v>579</v>
      </c>
      <c r="B57" s="137" t="s">
        <v>2309</v>
      </c>
      <c r="C57" s="31" t="s">
        <v>1454</v>
      </c>
      <c r="D57" s="31" t="s">
        <v>2304</v>
      </c>
      <c r="G57" s="41" t="s">
        <v>2326</v>
      </c>
      <c r="H57" s="42"/>
      <c r="I57" s="42"/>
      <c r="AZ57" s="103"/>
      <c r="BA57" s="103"/>
      <c r="BN57" s="28"/>
      <c r="BO57" s="28"/>
      <c r="BP57" s="31"/>
      <c r="BQ57" s="31"/>
      <c r="CB57" s="28"/>
      <c r="CC57" s="28">
        <v>600</v>
      </c>
      <c r="CD57" s="22"/>
      <c r="CE57" s="22"/>
      <c r="CF57" s="22"/>
      <c r="CG57" s="22"/>
      <c r="CH57" s="22"/>
      <c r="CI57" s="22"/>
      <c r="CJ57" s="22"/>
      <c r="CK57">
        <v>1200</v>
      </c>
      <c r="CL57">
        <v>1200</v>
      </c>
      <c r="CM57">
        <v>1200</v>
      </c>
      <c r="CN57">
        <v>1200</v>
      </c>
      <c r="CO57">
        <v>1200</v>
      </c>
      <c r="CP57">
        <v>0</v>
      </c>
      <c r="CQ57" s="28"/>
      <c r="CR57" s="28"/>
      <c r="CS57" s="28"/>
      <c r="CT57" s="406">
        <v>1300</v>
      </c>
      <c r="CU57" s="7" t="s">
        <v>2869</v>
      </c>
      <c r="CV57" s="7" t="s">
        <v>2869</v>
      </c>
      <c r="CW57" s="7" t="s">
        <v>3276</v>
      </c>
      <c r="CX57" s="7" t="s">
        <v>3276</v>
      </c>
      <c r="CY57" s="7" t="s">
        <v>3505</v>
      </c>
      <c r="CZ57" s="7" t="s">
        <v>3505</v>
      </c>
      <c r="DA57" s="7" t="s">
        <v>3876</v>
      </c>
      <c r="DB57" s="7" t="s">
        <v>3876</v>
      </c>
      <c r="DC57" s="7" t="s">
        <v>4605</v>
      </c>
      <c r="DD57" s="7" t="s">
        <v>4605</v>
      </c>
      <c r="DE57" s="7" t="s">
        <v>4605</v>
      </c>
      <c r="DF57" s="7" t="s">
        <v>5313</v>
      </c>
      <c r="DG57" s="520"/>
      <c r="DH57" s="520"/>
      <c r="DI57" s="521"/>
      <c r="DJ57" s="521"/>
      <c r="DK57" s="521"/>
      <c r="DL57" s="521"/>
      <c r="DM57" s="521"/>
      <c r="DN57" s="521"/>
      <c r="DO57" s="521"/>
      <c r="DP57" s="521"/>
      <c r="DQ57" s="7"/>
      <c r="DR57" s="7"/>
      <c r="DS57" s="7"/>
      <c r="DT57" s="47">
        <f>+CT57*(COUNTBLANK(CU57:DQ57)-1)</f>
        <v>13000</v>
      </c>
      <c r="DU57" s="28"/>
      <c r="DV57" s="28"/>
      <c r="DW57" s="7"/>
      <c r="DX57" s="7"/>
      <c r="DY57" s="7"/>
      <c r="DZ57" s="7"/>
      <c r="EA57" s="7"/>
    </row>
    <row r="58" spans="1:138" s="275" customFormat="1" x14ac:dyDescent="0.25">
      <c r="A58" s="164">
        <v>640</v>
      </c>
      <c r="B58" s="137" t="s">
        <v>2749</v>
      </c>
      <c r="C58" s="47" t="s">
        <v>2747</v>
      </c>
      <c r="D58" s="47" t="s">
        <v>2748</v>
      </c>
      <c r="G58" s="41" t="s">
        <v>1396</v>
      </c>
      <c r="H58" s="41"/>
      <c r="I58" s="41"/>
      <c r="AZ58" s="103"/>
      <c r="BA58" s="103"/>
      <c r="BN58" s="28"/>
      <c r="BO58" s="28"/>
      <c r="BP58" s="31"/>
      <c r="BQ58" s="31"/>
      <c r="CB58" s="28"/>
      <c r="CC58" s="28"/>
      <c r="CQ58" s="28" t="s">
        <v>2750</v>
      </c>
      <c r="CR58" s="28" t="s">
        <v>2751</v>
      </c>
      <c r="CS58" s="28"/>
      <c r="CT58" s="406">
        <v>1400</v>
      </c>
      <c r="CU58" s="7" t="s">
        <v>2751</v>
      </c>
      <c r="CV58" s="7" t="s">
        <v>2807</v>
      </c>
      <c r="CW58" s="7" t="s">
        <v>3097</v>
      </c>
      <c r="CX58" s="7" t="s">
        <v>3230</v>
      </c>
      <c r="CY58" s="7" t="s">
        <v>3306</v>
      </c>
      <c r="CZ58" s="7" t="s">
        <v>3522</v>
      </c>
      <c r="DA58" s="7" t="s">
        <v>3726</v>
      </c>
      <c r="DB58" s="7" t="s">
        <v>3952</v>
      </c>
      <c r="DC58" s="7" t="s">
        <v>4131</v>
      </c>
      <c r="DD58" s="7" t="s">
        <v>4348</v>
      </c>
      <c r="DE58" s="7" t="s">
        <v>4603</v>
      </c>
      <c r="DF58" s="7" t="s">
        <v>4858</v>
      </c>
      <c r="DG58" s="520"/>
      <c r="DH58" s="520"/>
      <c r="DI58" s="521"/>
      <c r="DJ58" s="521"/>
      <c r="DK58" s="521"/>
      <c r="DL58" s="521"/>
      <c r="DM58" s="521"/>
      <c r="DN58" s="521"/>
      <c r="DO58" s="521"/>
      <c r="DP58" s="521"/>
      <c r="DQ58" s="7"/>
      <c r="DR58" s="7"/>
      <c r="DS58" s="7"/>
      <c r="DT58" s="47">
        <f>+CT58*(COUNTBLANK(CU58:DQ58)-1)</f>
        <v>14000</v>
      </c>
      <c r="DU58" s="28"/>
      <c r="DV58" s="28"/>
      <c r="DW58" s="7"/>
      <c r="DX58" s="7"/>
      <c r="DY58" s="7"/>
      <c r="DZ58" s="7"/>
      <c r="EA58" s="7"/>
    </row>
    <row r="59" spans="1:138" x14ac:dyDescent="0.25">
      <c r="A59" s="37">
        <v>117</v>
      </c>
      <c r="B59" s="31" t="s">
        <v>264</v>
      </c>
      <c r="C59" s="64" t="s">
        <v>1618</v>
      </c>
      <c r="D59" s="64" t="s">
        <v>265</v>
      </c>
      <c r="E59" s="64" t="s">
        <v>110</v>
      </c>
      <c r="F59" s="64" t="s">
        <v>5</v>
      </c>
      <c r="G59" s="307" t="s">
        <v>790</v>
      </c>
      <c r="H59" s="65"/>
      <c r="I59" s="65"/>
      <c r="J59" s="66"/>
      <c r="K59" s="66">
        <v>750</v>
      </c>
      <c r="L59" s="66">
        <v>750</v>
      </c>
      <c r="M59" s="66">
        <v>750</v>
      </c>
      <c r="N59" s="106"/>
      <c r="O59" s="106"/>
      <c r="P59" s="66">
        <v>750</v>
      </c>
      <c r="Q59" s="66">
        <v>750</v>
      </c>
      <c r="R59" s="66">
        <v>750</v>
      </c>
      <c r="S59" s="66">
        <v>750</v>
      </c>
      <c r="T59" s="66">
        <v>750</v>
      </c>
      <c r="U59" s="66">
        <v>750</v>
      </c>
      <c r="V59" s="66">
        <v>750</v>
      </c>
      <c r="W59" s="66">
        <v>750</v>
      </c>
      <c r="X59" s="67"/>
      <c r="Y59" s="67"/>
      <c r="Z59" s="66">
        <v>800</v>
      </c>
      <c r="AA59" s="66">
        <v>800</v>
      </c>
      <c r="AB59" s="66">
        <v>800</v>
      </c>
      <c r="AC59" s="66">
        <v>800</v>
      </c>
      <c r="AD59" s="118">
        <v>800</v>
      </c>
      <c r="AE59" s="118">
        <v>800</v>
      </c>
      <c r="AF59" s="118">
        <v>800</v>
      </c>
      <c r="AG59" s="118">
        <v>800</v>
      </c>
      <c r="AH59" s="118">
        <v>800</v>
      </c>
      <c r="AI59" s="118">
        <v>800</v>
      </c>
      <c r="AJ59" s="118">
        <v>800</v>
      </c>
      <c r="AK59" s="118">
        <v>800</v>
      </c>
      <c r="AL59" s="67"/>
      <c r="AM59" s="67"/>
      <c r="AN59" s="118">
        <v>850</v>
      </c>
      <c r="AO59" s="118">
        <v>850</v>
      </c>
      <c r="AP59" s="118">
        <v>850</v>
      </c>
      <c r="AQ59" s="118">
        <v>850</v>
      </c>
      <c r="AR59" s="118">
        <v>850</v>
      </c>
      <c r="AS59" s="118">
        <v>850</v>
      </c>
      <c r="AT59" s="118">
        <v>850</v>
      </c>
      <c r="AU59" s="118">
        <v>850</v>
      </c>
      <c r="AV59" s="118">
        <v>850</v>
      </c>
      <c r="AW59" s="118">
        <v>850</v>
      </c>
      <c r="AX59" s="118">
        <v>850</v>
      </c>
      <c r="AY59" s="118">
        <v>850</v>
      </c>
      <c r="AZ59" s="28"/>
      <c r="BA59" s="28"/>
      <c r="BB59" s="118">
        <v>1000</v>
      </c>
      <c r="BC59" s="118">
        <v>1000</v>
      </c>
      <c r="BD59" s="118">
        <v>1000</v>
      </c>
      <c r="BE59" s="118">
        <v>1000</v>
      </c>
      <c r="BF59" s="118">
        <v>1000</v>
      </c>
      <c r="BG59" s="118">
        <v>1000</v>
      </c>
      <c r="BH59" s="118">
        <v>1000</v>
      </c>
      <c r="BI59" s="118">
        <v>1000</v>
      </c>
      <c r="BJ59" s="118">
        <v>1000</v>
      </c>
      <c r="BK59" s="118">
        <v>1000</v>
      </c>
      <c r="BL59" s="118">
        <v>1000</v>
      </c>
      <c r="BM59" s="118">
        <v>1000</v>
      </c>
      <c r="BN59" s="28"/>
      <c r="BO59" s="28">
        <v>1000</v>
      </c>
      <c r="BP59" s="31">
        <v>1000</v>
      </c>
      <c r="BQ59" s="31">
        <v>1000</v>
      </c>
      <c r="BR59">
        <v>1000</v>
      </c>
      <c r="BS59">
        <v>1000</v>
      </c>
      <c r="BT59">
        <v>1000</v>
      </c>
      <c r="BU59">
        <v>1000</v>
      </c>
      <c r="BV59">
        <v>1000</v>
      </c>
      <c r="BY59">
        <v>1000</v>
      </c>
      <c r="BZ59">
        <v>1000</v>
      </c>
      <c r="CA59">
        <v>1000</v>
      </c>
      <c r="CB59" s="250"/>
      <c r="CC59" s="28"/>
      <c r="CD59">
        <v>1200</v>
      </c>
      <c r="CE59">
        <v>1200</v>
      </c>
      <c r="CF59">
        <v>1200</v>
      </c>
      <c r="CG59" s="318">
        <v>1200</v>
      </c>
      <c r="CH59" s="318">
        <v>1200</v>
      </c>
      <c r="CI59" s="318">
        <v>1200</v>
      </c>
      <c r="CJ59" s="318">
        <v>1200</v>
      </c>
      <c r="CK59" s="318" t="s">
        <v>3069</v>
      </c>
      <c r="CL59" s="318" t="s">
        <v>3222</v>
      </c>
      <c r="CM59" s="318" t="s">
        <v>3525</v>
      </c>
      <c r="CN59" s="318" t="s">
        <v>3663</v>
      </c>
      <c r="CO59" s="318" t="s">
        <v>3663</v>
      </c>
      <c r="CP59" s="275">
        <f>1200*COUNTBLANK(CD59:CN59)</f>
        <v>0</v>
      </c>
      <c r="CQ59" s="28"/>
      <c r="CR59" s="28"/>
      <c r="CS59" s="28"/>
      <c r="CT59" s="406">
        <v>1300</v>
      </c>
      <c r="CU59" s="7" t="s">
        <v>4081</v>
      </c>
      <c r="CV59" s="7" t="s">
        <v>4249</v>
      </c>
      <c r="CW59" s="7" t="s">
        <v>4533</v>
      </c>
      <c r="CX59" s="7" t="s">
        <v>4533</v>
      </c>
      <c r="CY59" s="7" t="s">
        <v>4533</v>
      </c>
      <c r="CZ59" s="7"/>
      <c r="DA59" s="7"/>
      <c r="DB59" s="7"/>
      <c r="DC59" s="7"/>
      <c r="DD59" s="7"/>
      <c r="DE59" s="7"/>
      <c r="DF59" s="7"/>
      <c r="DG59" s="520"/>
      <c r="DH59" s="520"/>
      <c r="DI59" s="521"/>
      <c r="DJ59" s="521"/>
      <c r="DK59" s="521"/>
      <c r="DL59" s="521"/>
      <c r="DM59" s="521"/>
      <c r="DN59" s="521"/>
      <c r="DO59" s="521"/>
      <c r="DP59" s="521"/>
      <c r="DQ59" s="7"/>
      <c r="DR59" s="7"/>
      <c r="DS59" s="7"/>
      <c r="DT59" s="435">
        <f>+CT59*(COUNTBLANK(CU59:DQ59)-1)</f>
        <v>22100</v>
      </c>
      <c r="DU59" s="510"/>
      <c r="DV59" s="510"/>
      <c r="DW59" s="509"/>
      <c r="DX59" s="509"/>
      <c r="DY59" s="509"/>
      <c r="DZ59" s="509"/>
      <c r="EA59" s="509"/>
    </row>
    <row r="60" spans="1:138" s="275" customFormat="1" x14ac:dyDescent="0.25">
      <c r="A60" s="237" t="s">
        <v>4304</v>
      </c>
      <c r="B60" s="137"/>
      <c r="C60" s="3"/>
      <c r="D60" s="3"/>
      <c r="G60" s="41"/>
      <c r="H60" s="41"/>
      <c r="I60" s="41"/>
      <c r="AZ60" s="103"/>
      <c r="BA60" s="103"/>
      <c r="BN60" s="28"/>
      <c r="BO60" s="28"/>
      <c r="BP60" s="31"/>
      <c r="BQ60" s="31"/>
      <c r="CB60" s="28"/>
      <c r="CC60" s="28"/>
      <c r="CQ60" s="28"/>
      <c r="CR60" s="28"/>
      <c r="CS60" s="28"/>
      <c r="CT60" s="406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47"/>
      <c r="DU60" s="7"/>
      <c r="DV60" s="7"/>
      <c r="DW60" s="7"/>
      <c r="DX60" s="7"/>
      <c r="DY60" s="7"/>
      <c r="DZ60" s="7"/>
      <c r="EA60" s="7"/>
    </row>
    <row r="61" spans="1:138" x14ac:dyDescent="0.25">
      <c r="A61" s="37">
        <v>115</v>
      </c>
      <c r="B61" s="31" t="s">
        <v>260</v>
      </c>
      <c r="C61" s="3"/>
      <c r="D61" s="3"/>
      <c r="E61" s="64" t="s">
        <v>110</v>
      </c>
      <c r="F61" s="64" t="s">
        <v>5</v>
      </c>
      <c r="G61" s="307" t="s">
        <v>788</v>
      </c>
      <c r="H61" s="65"/>
      <c r="I61" s="65"/>
      <c r="J61" s="66"/>
      <c r="K61" s="66">
        <v>750</v>
      </c>
      <c r="L61" s="66">
        <v>750</v>
      </c>
      <c r="M61" s="66">
        <v>750</v>
      </c>
      <c r="N61" s="106"/>
      <c r="O61" s="106"/>
      <c r="P61" s="66">
        <v>750</v>
      </c>
      <c r="Q61" s="66">
        <v>750</v>
      </c>
      <c r="R61" s="66">
        <v>750</v>
      </c>
      <c r="S61" s="66">
        <v>750</v>
      </c>
      <c r="T61" s="66">
        <v>750</v>
      </c>
      <c r="U61" s="66">
        <v>750</v>
      </c>
      <c r="V61" s="66">
        <v>750</v>
      </c>
      <c r="W61" s="66">
        <v>750</v>
      </c>
      <c r="X61" s="67"/>
      <c r="Y61" s="67">
        <v>800</v>
      </c>
      <c r="Z61" s="66">
        <v>800</v>
      </c>
      <c r="AA61" s="66">
        <v>800</v>
      </c>
      <c r="AB61" s="66">
        <v>800</v>
      </c>
      <c r="AC61" s="66">
        <v>800</v>
      </c>
      <c r="AD61" s="118">
        <v>800</v>
      </c>
      <c r="AE61" s="118">
        <v>800</v>
      </c>
      <c r="AF61" s="118">
        <v>800</v>
      </c>
      <c r="AG61" s="118">
        <v>800</v>
      </c>
      <c r="AH61" s="118">
        <v>800</v>
      </c>
      <c r="AI61" s="118">
        <v>800</v>
      </c>
      <c r="AJ61" s="118">
        <v>800</v>
      </c>
      <c r="AK61" s="118">
        <v>800</v>
      </c>
      <c r="AL61" s="28"/>
      <c r="AM61" s="28">
        <v>1000</v>
      </c>
      <c r="AN61" s="118">
        <v>850</v>
      </c>
      <c r="AO61" s="118">
        <v>850</v>
      </c>
      <c r="AP61" s="118">
        <v>850</v>
      </c>
      <c r="AQ61" s="118">
        <v>850</v>
      </c>
      <c r="AR61" s="118">
        <v>850</v>
      </c>
      <c r="AS61" s="118">
        <v>850</v>
      </c>
      <c r="AT61" s="118">
        <v>850</v>
      </c>
      <c r="AU61" s="118">
        <v>850</v>
      </c>
      <c r="AV61" s="118">
        <v>850</v>
      </c>
      <c r="AW61" s="118">
        <v>850</v>
      </c>
      <c r="AX61" s="118">
        <v>850</v>
      </c>
      <c r="AY61" s="118">
        <v>850</v>
      </c>
      <c r="AZ61" s="28"/>
      <c r="BA61" s="28">
        <v>500</v>
      </c>
      <c r="BB61" s="118">
        <v>1000</v>
      </c>
      <c r="BC61" s="118">
        <v>1000</v>
      </c>
      <c r="BD61" s="118">
        <v>1000</v>
      </c>
      <c r="BE61" s="118">
        <v>1000</v>
      </c>
      <c r="BF61" s="118">
        <v>1000</v>
      </c>
      <c r="BG61" s="118">
        <v>1000</v>
      </c>
      <c r="BH61" s="118">
        <v>1000</v>
      </c>
      <c r="BI61" s="118">
        <v>1000</v>
      </c>
      <c r="BJ61" s="118">
        <v>1000</v>
      </c>
      <c r="BK61" t="s">
        <v>3609</v>
      </c>
      <c r="BL61" t="s">
        <v>3609</v>
      </c>
      <c r="BM61" t="s">
        <v>3609</v>
      </c>
      <c r="BN61" s="28"/>
      <c r="BO61" s="28" t="s">
        <v>3609</v>
      </c>
      <c r="BP61" s="31" t="s">
        <v>3609</v>
      </c>
      <c r="BQ61" s="31" t="s">
        <v>3609</v>
      </c>
      <c r="BR61" s="183" t="s">
        <v>3885</v>
      </c>
      <c r="BT61" t="s">
        <v>4210</v>
      </c>
      <c r="BU61" t="s">
        <v>4210</v>
      </c>
      <c r="CB61" s="250"/>
      <c r="CC61" s="28"/>
      <c r="CD61" s="185"/>
      <c r="CE61" s="185"/>
      <c r="CF61" s="185"/>
      <c r="CG61" s="185"/>
      <c r="CH61" s="185"/>
      <c r="CI61" s="185"/>
      <c r="CJ61" s="185"/>
      <c r="CK61" s="185"/>
      <c r="CL61" s="185"/>
      <c r="CM61" s="185"/>
      <c r="CN61" s="185"/>
      <c r="CP61" s="275">
        <f>1000*COUNTBLANK(CD61:CO61)</f>
        <v>12000</v>
      </c>
      <c r="CQ61" s="28"/>
      <c r="CR61" s="28"/>
      <c r="CS61" s="28">
        <v>12000</v>
      </c>
      <c r="CT61" s="406">
        <v>0</v>
      </c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47">
        <f>+CT61*(COUNTBLANK(CU61:DQ61)-1)</f>
        <v>0</v>
      </c>
      <c r="DU61" s="7"/>
      <c r="DV61" s="7"/>
      <c r="DW61" s="7"/>
      <c r="DX61" s="7"/>
      <c r="DY61" s="7"/>
      <c r="DZ61" s="7"/>
      <c r="EA61" s="7"/>
      <c r="EB61" s="275"/>
      <c r="EH61" t="s">
        <v>990</v>
      </c>
    </row>
    <row r="62" spans="1:138" x14ac:dyDescent="0.25">
      <c r="A62" s="59">
        <v>272</v>
      </c>
      <c r="B62" s="47" t="s">
        <v>964</v>
      </c>
      <c r="C62" s="64" t="s">
        <v>171</v>
      </c>
      <c r="D62" s="64" t="s">
        <v>53</v>
      </c>
      <c r="E62" s="31" t="s">
        <v>107</v>
      </c>
      <c r="F62" s="63" t="s">
        <v>459</v>
      </c>
      <c r="G62" s="310" t="s">
        <v>963</v>
      </c>
      <c r="H62" s="42"/>
      <c r="I62" s="42"/>
      <c r="X62" s="67"/>
      <c r="Y62" s="67">
        <v>800</v>
      </c>
      <c r="AF62" s="118">
        <v>200</v>
      </c>
      <c r="AG62" s="118">
        <v>200</v>
      </c>
      <c r="AH62" s="118">
        <v>200</v>
      </c>
      <c r="AI62" s="118">
        <v>200</v>
      </c>
      <c r="AJ62" s="118">
        <v>200</v>
      </c>
      <c r="AK62" s="118">
        <v>200</v>
      </c>
      <c r="AL62" s="67"/>
      <c r="AM62" s="67"/>
      <c r="AN62" s="118">
        <v>200</v>
      </c>
      <c r="AO62" s="118">
        <v>200</v>
      </c>
      <c r="AP62" s="118">
        <v>200</v>
      </c>
      <c r="AR62" s="118">
        <v>200</v>
      </c>
      <c r="AS62" s="118">
        <v>200</v>
      </c>
      <c r="AT62" s="118">
        <v>200</v>
      </c>
      <c r="AU62" s="118">
        <v>200</v>
      </c>
      <c r="AV62" s="118">
        <v>200</v>
      </c>
      <c r="AW62" s="118">
        <v>200</v>
      </c>
      <c r="AX62" s="118">
        <v>200</v>
      </c>
      <c r="AY62" s="118">
        <v>200</v>
      </c>
      <c r="AZ62" s="28"/>
      <c r="BA62" s="28"/>
      <c r="BB62" s="118">
        <v>200</v>
      </c>
      <c r="BC62" s="118">
        <v>200</v>
      </c>
      <c r="BD62" s="118">
        <v>200</v>
      </c>
      <c r="BE62" s="118">
        <v>200</v>
      </c>
      <c r="BF62" s="118">
        <v>200</v>
      </c>
      <c r="BG62" s="118">
        <v>200</v>
      </c>
      <c r="BH62" s="118">
        <v>200</v>
      </c>
      <c r="BI62" s="118">
        <v>200</v>
      </c>
      <c r="BJ62" s="118">
        <v>200</v>
      </c>
      <c r="BK62" s="118">
        <v>200</v>
      </c>
      <c r="BL62" s="118">
        <v>200</v>
      </c>
      <c r="BM62" s="118">
        <v>200</v>
      </c>
      <c r="BN62" s="28"/>
      <c r="BO62" s="28"/>
      <c r="BP62" s="31">
        <v>250</v>
      </c>
      <c r="BQ62" s="31">
        <v>250</v>
      </c>
      <c r="BR62" s="7">
        <v>250</v>
      </c>
      <c r="BS62" s="7">
        <v>250</v>
      </c>
      <c r="BT62" t="s">
        <v>3049</v>
      </c>
      <c r="BU62" t="s">
        <v>3049</v>
      </c>
      <c r="BV62" s="7" t="s">
        <v>3113</v>
      </c>
      <c r="BW62" s="7" t="s">
        <v>3113</v>
      </c>
      <c r="BX62" s="7">
        <v>0</v>
      </c>
      <c r="BY62" s="7">
        <v>0</v>
      </c>
      <c r="BZ62" s="7" t="s">
        <v>3410</v>
      </c>
      <c r="CA62" s="7" t="s">
        <v>3410</v>
      </c>
      <c r="CB62" s="250"/>
      <c r="CC62" s="28"/>
      <c r="CD62" t="s">
        <v>3617</v>
      </c>
      <c r="CE62" t="s">
        <v>3617</v>
      </c>
      <c r="CF62" t="s">
        <v>3806</v>
      </c>
      <c r="CG62" s="275" t="s">
        <v>3806</v>
      </c>
      <c r="CH62" s="7" t="s">
        <v>4003</v>
      </c>
      <c r="CI62" s="7" t="s">
        <v>4003</v>
      </c>
      <c r="CJ62" s="7" t="s">
        <v>4226</v>
      </c>
      <c r="CK62" s="7" t="s">
        <v>4226</v>
      </c>
      <c r="CP62" s="5"/>
      <c r="CQ62" s="28" t="s">
        <v>3368</v>
      </c>
      <c r="CR62" s="28"/>
      <c r="CS62" s="28"/>
      <c r="CT62" s="406">
        <v>250</v>
      </c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47">
        <v>0</v>
      </c>
      <c r="DU62" s="7"/>
      <c r="DV62" s="7"/>
      <c r="DW62" s="7"/>
      <c r="DX62" s="7"/>
      <c r="DY62" s="7"/>
      <c r="DZ62" s="7"/>
      <c r="EA62" s="7"/>
      <c r="EB62" s="275" t="s">
        <v>4236</v>
      </c>
    </row>
    <row r="63" spans="1:138" x14ac:dyDescent="0.25">
      <c r="A63" s="37">
        <v>254</v>
      </c>
      <c r="B63" s="31" t="s">
        <v>650</v>
      </c>
      <c r="C63" s="31" t="s">
        <v>961</v>
      </c>
      <c r="D63" s="31" t="s">
        <v>962</v>
      </c>
      <c r="E63" s="64" t="s">
        <v>107</v>
      </c>
      <c r="F63" s="64" t="s">
        <v>459</v>
      </c>
      <c r="G63" s="307" t="s">
        <v>800</v>
      </c>
      <c r="H63" s="65"/>
      <c r="I63" s="65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67">
        <v>1000</v>
      </c>
      <c r="Y63" s="67">
        <v>800</v>
      </c>
      <c r="Z63" s="66">
        <v>800</v>
      </c>
      <c r="AA63" s="66">
        <v>800</v>
      </c>
      <c r="AB63" s="66">
        <v>800</v>
      </c>
      <c r="AC63" s="66">
        <v>800</v>
      </c>
      <c r="AD63" s="118">
        <v>800</v>
      </c>
      <c r="AE63" s="118">
        <v>800</v>
      </c>
      <c r="AF63" s="118">
        <v>800</v>
      </c>
      <c r="AG63" s="118">
        <v>800</v>
      </c>
      <c r="AH63" s="118">
        <v>800</v>
      </c>
      <c r="AI63" s="118">
        <v>800</v>
      </c>
      <c r="AJ63" s="118">
        <v>800</v>
      </c>
      <c r="AK63" s="118">
        <v>800</v>
      </c>
      <c r="AL63" s="67"/>
      <c r="AM63" s="67">
        <v>850</v>
      </c>
      <c r="AN63" s="118">
        <v>850</v>
      </c>
      <c r="AO63" s="118">
        <v>850</v>
      </c>
      <c r="AP63" s="118">
        <v>850</v>
      </c>
      <c r="AQ63" s="118">
        <v>850</v>
      </c>
      <c r="AR63">
        <v>850</v>
      </c>
      <c r="AS63" s="118">
        <v>850</v>
      </c>
      <c r="AT63" s="118">
        <v>850</v>
      </c>
      <c r="AU63" s="118">
        <v>850</v>
      </c>
      <c r="AV63" s="118">
        <v>850</v>
      </c>
      <c r="AW63" s="118">
        <v>850</v>
      </c>
      <c r="AX63" s="118">
        <v>850</v>
      </c>
      <c r="AY63" s="118">
        <v>850</v>
      </c>
      <c r="AZ63" s="28"/>
      <c r="BA63" s="28">
        <v>1000</v>
      </c>
      <c r="BB63" s="118">
        <v>1000</v>
      </c>
      <c r="BC63" s="118">
        <v>1000</v>
      </c>
      <c r="BD63" s="118">
        <v>1000</v>
      </c>
      <c r="BE63" s="118">
        <v>1000</v>
      </c>
      <c r="BF63" s="118">
        <v>1000</v>
      </c>
      <c r="BG63" s="118">
        <v>1000</v>
      </c>
      <c r="BH63" s="118">
        <v>1000</v>
      </c>
      <c r="BI63" s="118">
        <v>1000</v>
      </c>
      <c r="BJ63" s="118">
        <v>1000</v>
      </c>
      <c r="BK63" s="118">
        <v>1000</v>
      </c>
      <c r="BL63" s="118">
        <v>1000</v>
      </c>
      <c r="BM63" s="118">
        <v>1000</v>
      </c>
      <c r="BN63" s="28"/>
      <c r="BO63" s="28"/>
      <c r="BP63" s="31">
        <v>1000</v>
      </c>
      <c r="BQ63" s="31">
        <v>1000</v>
      </c>
      <c r="BR63">
        <v>1000</v>
      </c>
      <c r="BS63">
        <v>1000</v>
      </c>
      <c r="BT63">
        <v>1000</v>
      </c>
      <c r="BU63">
        <v>1000</v>
      </c>
      <c r="BV63">
        <v>1000</v>
      </c>
      <c r="BW63">
        <v>1000</v>
      </c>
      <c r="BX63">
        <v>1000</v>
      </c>
      <c r="BY63">
        <v>1000</v>
      </c>
      <c r="BZ63">
        <v>1000</v>
      </c>
      <c r="CA63">
        <v>1000</v>
      </c>
      <c r="CB63" s="250"/>
      <c r="CC63" s="28" t="s">
        <v>3210</v>
      </c>
      <c r="CD63">
        <v>1000</v>
      </c>
      <c r="CE63">
        <v>1000</v>
      </c>
      <c r="CF63">
        <v>1000</v>
      </c>
      <c r="CG63">
        <v>1200</v>
      </c>
      <c r="CH63">
        <v>1200</v>
      </c>
      <c r="CI63">
        <v>1200</v>
      </c>
      <c r="CJ63">
        <v>1200</v>
      </c>
      <c r="CK63">
        <v>1200</v>
      </c>
      <c r="CL63" s="318">
        <v>1200</v>
      </c>
      <c r="CM63" s="318">
        <v>1200</v>
      </c>
      <c r="CN63" s="318" t="s">
        <v>3209</v>
      </c>
      <c r="CO63" t="s">
        <v>4220</v>
      </c>
      <c r="CP63" s="275">
        <v>0</v>
      </c>
      <c r="CQ63" s="28" t="s">
        <v>3368</v>
      </c>
      <c r="CR63" s="28"/>
      <c r="CS63" s="28"/>
      <c r="CT63" s="406">
        <v>1300</v>
      </c>
      <c r="CU63" s="7" t="s">
        <v>3445</v>
      </c>
      <c r="CV63" s="7" t="s">
        <v>3445</v>
      </c>
      <c r="CW63" s="7" t="s">
        <v>3445</v>
      </c>
      <c r="CX63" s="7" t="s">
        <v>3869</v>
      </c>
      <c r="CY63" s="7" t="s">
        <v>3869</v>
      </c>
      <c r="CZ63" s="7" t="s">
        <v>3869</v>
      </c>
      <c r="DA63" s="7" t="s">
        <v>3869</v>
      </c>
      <c r="DB63" s="7" t="s">
        <v>4203</v>
      </c>
      <c r="DC63" s="7" t="s">
        <v>4203</v>
      </c>
      <c r="DD63" s="7" t="s">
        <v>4470</v>
      </c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47">
        <f>+CT63*(COUNTBLANK(CU63:DQ63)-1)</f>
        <v>15600</v>
      </c>
      <c r="DU63" s="7"/>
      <c r="DV63" s="7"/>
      <c r="DW63" s="7"/>
      <c r="DX63" s="7"/>
      <c r="DY63" s="7"/>
      <c r="DZ63" s="7"/>
      <c r="EA63" s="7"/>
    </row>
    <row r="64" spans="1:138" s="275" customFormat="1" x14ac:dyDescent="0.25">
      <c r="A64" s="237"/>
      <c r="B64" s="137"/>
      <c r="C64" s="64" t="s">
        <v>651</v>
      </c>
      <c r="D64" s="64" t="s">
        <v>629</v>
      </c>
      <c r="G64" s="41"/>
      <c r="H64" s="41"/>
      <c r="I64" s="41"/>
      <c r="AZ64" s="103"/>
      <c r="BA64" s="103"/>
      <c r="BN64" s="28"/>
      <c r="BO64" s="28"/>
      <c r="BP64" s="31"/>
      <c r="BQ64" s="31"/>
      <c r="CB64" s="28"/>
      <c r="CC64" s="28"/>
      <c r="CQ64" s="28"/>
      <c r="CR64" s="28"/>
      <c r="CS64" s="28"/>
      <c r="CT64" s="406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47"/>
      <c r="DU64" s="7"/>
      <c r="DV64" s="7"/>
      <c r="DW64" s="7"/>
      <c r="DX64" s="7"/>
      <c r="DY64" s="7"/>
      <c r="DZ64" s="7"/>
      <c r="EA64" s="7"/>
    </row>
    <row r="65" spans="1:132" s="275" customFormat="1" x14ac:dyDescent="0.25">
      <c r="A65" s="237"/>
      <c r="B65" s="137"/>
      <c r="C65" s="3"/>
      <c r="D65" s="3"/>
      <c r="G65" s="41"/>
      <c r="H65" s="41"/>
      <c r="I65" s="41"/>
      <c r="AZ65" s="103"/>
      <c r="BA65" s="103"/>
      <c r="BN65" s="28"/>
      <c r="BO65" s="28"/>
      <c r="BP65" s="31"/>
      <c r="BQ65" s="31"/>
      <c r="CB65" s="28"/>
      <c r="CC65" s="28"/>
      <c r="CQ65" s="28"/>
      <c r="CR65" s="28"/>
      <c r="CS65" s="28"/>
      <c r="CT65" s="406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47"/>
      <c r="DU65" s="7"/>
      <c r="DV65" s="7"/>
      <c r="DW65" s="7"/>
      <c r="DX65" s="7"/>
      <c r="DY65" s="7"/>
      <c r="DZ65" s="7"/>
      <c r="EA65" s="7"/>
    </row>
    <row r="66" spans="1:132" x14ac:dyDescent="0.25">
      <c r="A66" s="37">
        <v>111</v>
      </c>
      <c r="B66" s="31" t="s">
        <v>250</v>
      </c>
      <c r="C66" s="3"/>
      <c r="D66" s="3"/>
      <c r="E66" s="64" t="s">
        <v>110</v>
      </c>
      <c r="F66" s="64" t="s">
        <v>5</v>
      </c>
      <c r="G66" s="307" t="s">
        <v>785</v>
      </c>
      <c r="H66" s="65"/>
      <c r="I66" s="65"/>
      <c r="J66" s="66">
        <v>1000</v>
      </c>
      <c r="K66" s="66">
        <v>750</v>
      </c>
      <c r="L66" s="66">
        <v>750</v>
      </c>
      <c r="M66" s="66">
        <v>750</v>
      </c>
      <c r="N66" s="66">
        <v>750</v>
      </c>
      <c r="O66" s="66">
        <v>750</v>
      </c>
      <c r="P66" s="66">
        <v>750</v>
      </c>
      <c r="Q66" s="66">
        <v>750</v>
      </c>
      <c r="R66" s="66">
        <v>750</v>
      </c>
      <c r="S66" s="66">
        <v>750</v>
      </c>
      <c r="T66" s="66">
        <v>750</v>
      </c>
      <c r="U66" s="66">
        <v>750</v>
      </c>
      <c r="V66" s="66">
        <v>750</v>
      </c>
      <c r="W66" s="66">
        <v>750</v>
      </c>
      <c r="X66" s="67"/>
      <c r="Y66" s="67">
        <v>800</v>
      </c>
      <c r="Z66" s="66">
        <v>800</v>
      </c>
      <c r="AA66" s="66">
        <v>800</v>
      </c>
      <c r="AB66" s="66">
        <v>800</v>
      </c>
      <c r="AC66" s="66">
        <v>800</v>
      </c>
      <c r="AD66">
        <v>800</v>
      </c>
      <c r="AE66" s="118">
        <v>800</v>
      </c>
      <c r="AF66" s="118">
        <v>800</v>
      </c>
      <c r="AG66" s="118">
        <v>800</v>
      </c>
      <c r="AH66" s="118">
        <v>800</v>
      </c>
      <c r="AI66" s="118">
        <v>800</v>
      </c>
      <c r="AJ66" s="118">
        <v>800</v>
      </c>
      <c r="AK66" s="118">
        <v>800</v>
      </c>
      <c r="AL66" s="67"/>
      <c r="AM66" s="67">
        <v>850</v>
      </c>
      <c r="AN66" s="118">
        <v>850</v>
      </c>
      <c r="AO66" s="118">
        <v>850</v>
      </c>
      <c r="AP66" s="118">
        <v>850</v>
      </c>
      <c r="AQ66" s="118">
        <v>850</v>
      </c>
      <c r="AR66" s="118">
        <v>850</v>
      </c>
      <c r="AS66" s="118">
        <v>850</v>
      </c>
      <c r="AT66" s="118">
        <v>850</v>
      </c>
      <c r="AU66" s="118">
        <v>850</v>
      </c>
      <c r="AV66" s="118">
        <v>850</v>
      </c>
      <c r="AW66" s="118">
        <v>850</v>
      </c>
      <c r="AX66" s="118">
        <v>850</v>
      </c>
      <c r="AY66" s="118">
        <v>850</v>
      </c>
      <c r="AZ66" s="28"/>
      <c r="BA66" s="28">
        <v>1000</v>
      </c>
      <c r="BB66" s="118">
        <v>1000</v>
      </c>
      <c r="BC66" s="118">
        <v>1000</v>
      </c>
      <c r="BD66" s="118">
        <v>1000</v>
      </c>
      <c r="BE66" s="118">
        <v>1000</v>
      </c>
      <c r="BF66" s="118">
        <v>1000</v>
      </c>
      <c r="BG66" s="118">
        <v>1000</v>
      </c>
      <c r="BH66" s="118">
        <v>1000</v>
      </c>
      <c r="BI66" s="118">
        <v>1000</v>
      </c>
      <c r="BJ66" s="118">
        <v>1000</v>
      </c>
      <c r="BK66" s="118">
        <v>1000</v>
      </c>
      <c r="BL66" s="118">
        <v>1000</v>
      </c>
      <c r="BM66" s="118">
        <v>1000</v>
      </c>
      <c r="BN66" s="28"/>
      <c r="BO66" s="28">
        <v>1000</v>
      </c>
      <c r="BP66" s="31">
        <v>1000</v>
      </c>
      <c r="BQ66" s="31">
        <v>1000</v>
      </c>
      <c r="BR66">
        <v>1000</v>
      </c>
      <c r="BS66">
        <v>1000</v>
      </c>
      <c r="BT66">
        <v>1000</v>
      </c>
      <c r="BU66">
        <v>1000</v>
      </c>
      <c r="BV66">
        <v>1000</v>
      </c>
      <c r="BW66">
        <v>1000</v>
      </c>
      <c r="BX66">
        <v>1000</v>
      </c>
      <c r="BY66">
        <v>1000</v>
      </c>
      <c r="BZ66">
        <v>1000</v>
      </c>
      <c r="CA66">
        <v>1000</v>
      </c>
      <c r="CB66" s="250"/>
      <c r="CC66" s="28">
        <v>1200</v>
      </c>
      <c r="CD66">
        <v>1200</v>
      </c>
      <c r="CE66">
        <v>1200</v>
      </c>
      <c r="CF66">
        <v>1200</v>
      </c>
      <c r="CG66">
        <v>1200</v>
      </c>
      <c r="CH66">
        <v>1200</v>
      </c>
      <c r="CI66">
        <v>1200</v>
      </c>
      <c r="CJ66">
        <v>1200</v>
      </c>
      <c r="CK66">
        <v>1200</v>
      </c>
      <c r="CL66">
        <v>1200</v>
      </c>
      <c r="CM66">
        <v>1200</v>
      </c>
      <c r="CN66">
        <v>1200</v>
      </c>
      <c r="CO66" t="s">
        <v>3081</v>
      </c>
      <c r="CP66" s="275">
        <f>1200*COUNTBLANK(CD66:CO66)</f>
        <v>0</v>
      </c>
      <c r="CQ66" s="627" t="s">
        <v>2788</v>
      </c>
      <c r="CR66" s="629"/>
      <c r="CS66" s="430"/>
      <c r="CT66" s="414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47">
        <f>+CT66*(COUNTBLANK(CU66:DQ66)-1)</f>
        <v>0</v>
      </c>
      <c r="DU66" s="7"/>
      <c r="DV66" s="7"/>
      <c r="DW66" s="7"/>
      <c r="DX66" s="7"/>
      <c r="DY66" s="7"/>
      <c r="DZ66" s="7"/>
      <c r="EA66" s="7"/>
      <c r="EB66" s="22" t="s">
        <v>4237</v>
      </c>
    </row>
    <row r="67" spans="1:132" x14ac:dyDescent="0.25">
      <c r="A67" s="164">
        <v>523</v>
      </c>
      <c r="B67" s="31" t="s">
        <v>2048</v>
      </c>
      <c r="C67" s="64" t="s">
        <v>251</v>
      </c>
      <c r="D67" s="64" t="s">
        <v>252</v>
      </c>
      <c r="E67" s="137" t="s">
        <v>399</v>
      </c>
      <c r="F67" s="118" t="s">
        <v>2002</v>
      </c>
      <c r="G67" s="41" t="s">
        <v>2050</v>
      </c>
      <c r="H67" s="42"/>
      <c r="I67" s="42"/>
      <c r="AZ67" s="103"/>
      <c r="BA67" s="103"/>
      <c r="BN67" s="28"/>
      <c r="BO67" s="28"/>
      <c r="BP67" s="31">
        <v>1200</v>
      </c>
      <c r="BQ67" s="31"/>
      <c r="CB67" s="28">
        <v>3000</v>
      </c>
      <c r="CC67" s="28">
        <v>1200</v>
      </c>
      <c r="CD67">
        <v>1200</v>
      </c>
      <c r="CE67">
        <v>1200</v>
      </c>
      <c r="CF67">
        <v>1200</v>
      </c>
      <c r="CG67">
        <v>1200</v>
      </c>
      <c r="CH67">
        <v>1200</v>
      </c>
      <c r="CI67">
        <v>1200</v>
      </c>
      <c r="CJ67">
        <v>1200</v>
      </c>
      <c r="CK67">
        <v>1200</v>
      </c>
      <c r="CL67">
        <v>1200</v>
      </c>
      <c r="CM67">
        <v>1200</v>
      </c>
      <c r="CN67" s="318">
        <v>1200</v>
      </c>
      <c r="CO67">
        <v>1200</v>
      </c>
      <c r="CP67" s="275">
        <v>0</v>
      </c>
      <c r="CQ67" s="627" t="s">
        <v>1324</v>
      </c>
      <c r="CR67" s="629"/>
      <c r="CS67" s="430"/>
      <c r="CT67" s="414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47">
        <f>+CT67*(COUNTBLANK(CU67:DQ67)-1)</f>
        <v>0</v>
      </c>
      <c r="DU67" s="7"/>
      <c r="DV67" s="7"/>
      <c r="DW67" s="7"/>
      <c r="DX67" s="7"/>
      <c r="DY67" s="7"/>
      <c r="DZ67" s="7"/>
      <c r="EA67" s="7"/>
    </row>
    <row r="68" spans="1:132" x14ac:dyDescent="0.25">
      <c r="A68" s="164">
        <v>524</v>
      </c>
      <c r="B68" s="31" t="s">
        <v>2049</v>
      </c>
      <c r="C68" s="297" t="s">
        <v>2046</v>
      </c>
      <c r="D68" s="297" t="s">
        <v>2041</v>
      </c>
      <c r="E68" s="137" t="s">
        <v>399</v>
      </c>
      <c r="F68" s="118" t="s">
        <v>2002</v>
      </c>
      <c r="G68" s="41" t="s">
        <v>2050</v>
      </c>
      <c r="H68" s="42"/>
      <c r="I68" s="42"/>
      <c r="AZ68" s="103"/>
      <c r="BA68" s="103"/>
      <c r="BN68" s="28"/>
      <c r="BO68" s="28"/>
      <c r="BP68" s="31">
        <v>1200</v>
      </c>
      <c r="BQ68" s="31"/>
      <c r="CB68" s="28">
        <v>3000</v>
      </c>
      <c r="CC68" s="28">
        <v>1200</v>
      </c>
      <c r="CD68">
        <v>1200</v>
      </c>
      <c r="CE68">
        <v>1000</v>
      </c>
      <c r="CF68">
        <v>1200</v>
      </c>
      <c r="CG68">
        <v>1000</v>
      </c>
      <c r="CH68">
        <v>1000</v>
      </c>
      <c r="CI68">
        <v>1000</v>
      </c>
      <c r="CJ68">
        <v>1000</v>
      </c>
      <c r="CK68">
        <v>1000</v>
      </c>
      <c r="CL68">
        <v>1000</v>
      </c>
      <c r="CM68">
        <v>1000</v>
      </c>
      <c r="CN68" s="318">
        <v>1000</v>
      </c>
      <c r="CO68">
        <v>1000</v>
      </c>
      <c r="CP68" s="275">
        <v>0</v>
      </c>
      <c r="CQ68" s="28" t="s">
        <v>1324</v>
      </c>
      <c r="CR68" s="28"/>
      <c r="CS68" s="28"/>
      <c r="CT68" s="406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47">
        <f>+CT68*(COUNTBLANK(CU68:DQ68)-1)</f>
        <v>0</v>
      </c>
      <c r="DU68" s="7"/>
      <c r="DV68" s="7"/>
      <c r="DW68" s="7"/>
      <c r="DX68" s="7"/>
      <c r="DY68" s="7"/>
      <c r="DZ68" s="7"/>
      <c r="EA68" s="7"/>
    </row>
    <row r="69" spans="1:132" s="275" customFormat="1" x14ac:dyDescent="0.25">
      <c r="A69" s="237"/>
      <c r="B69" s="137"/>
      <c r="C69" s="297" t="s">
        <v>2047</v>
      </c>
      <c r="D69" s="297" t="s">
        <v>2041</v>
      </c>
      <c r="G69" s="41"/>
      <c r="H69" s="41"/>
      <c r="I69" s="41"/>
      <c r="AZ69" s="103"/>
      <c r="BA69" s="103"/>
      <c r="BN69" s="28"/>
      <c r="BO69" s="28"/>
      <c r="BP69" s="31"/>
      <c r="BQ69" s="31"/>
      <c r="CB69" s="28"/>
      <c r="CC69" s="28"/>
      <c r="CQ69" s="28"/>
      <c r="CR69" s="28"/>
      <c r="CS69" s="28"/>
      <c r="CT69" s="406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47"/>
      <c r="DU69" s="7"/>
      <c r="DV69" s="7"/>
      <c r="DW69" s="7"/>
      <c r="DX69" s="7"/>
      <c r="DY69" s="7"/>
      <c r="DZ69" s="7"/>
      <c r="EA69" s="7"/>
    </row>
    <row r="70" spans="1:132" x14ac:dyDescent="0.25">
      <c r="A70" s="164">
        <v>526</v>
      </c>
      <c r="B70" s="137" t="s">
        <v>2055</v>
      </c>
      <c r="C70" s="19" t="s">
        <v>2054</v>
      </c>
      <c r="D70" s="19" t="s">
        <v>2052</v>
      </c>
      <c r="E70" s="183" t="s">
        <v>399</v>
      </c>
      <c r="F70" s="118" t="s">
        <v>2002</v>
      </c>
      <c r="G70" s="41" t="s">
        <v>2347</v>
      </c>
      <c r="H70" s="31"/>
      <c r="I70" s="31"/>
      <c r="AZ70" s="103"/>
      <c r="BA70" s="103"/>
      <c r="BN70" s="28"/>
      <c r="BO70" s="28"/>
      <c r="BP70" s="31"/>
      <c r="BQ70" s="31"/>
      <c r="CB70" s="28">
        <v>4000</v>
      </c>
      <c r="CC70" s="28">
        <v>1200</v>
      </c>
      <c r="CD70">
        <v>1000</v>
      </c>
      <c r="CE70">
        <v>1000</v>
      </c>
      <c r="CF70">
        <v>1000</v>
      </c>
      <c r="CG70">
        <v>1000</v>
      </c>
      <c r="CH70">
        <v>1000</v>
      </c>
      <c r="CI70">
        <v>1000</v>
      </c>
      <c r="CJ70">
        <v>1000</v>
      </c>
      <c r="CK70">
        <v>1000</v>
      </c>
      <c r="CL70">
        <v>1000</v>
      </c>
      <c r="CM70">
        <v>1000</v>
      </c>
      <c r="CN70" s="318">
        <v>1000</v>
      </c>
      <c r="CO70">
        <v>1000</v>
      </c>
      <c r="CP70" s="275">
        <v>0</v>
      </c>
      <c r="CQ70" s="28"/>
      <c r="CR70" s="28" t="s">
        <v>5620</v>
      </c>
      <c r="CS70" s="28"/>
      <c r="CT70" s="406">
        <v>1200</v>
      </c>
      <c r="CU70" s="7" t="s">
        <v>3025</v>
      </c>
      <c r="CV70" s="7" t="s">
        <v>3025</v>
      </c>
      <c r="CW70" s="7" t="s">
        <v>3026</v>
      </c>
      <c r="CX70" s="7" t="s">
        <v>3359</v>
      </c>
      <c r="CY70" s="7" t="s">
        <v>3359</v>
      </c>
      <c r="CZ70" s="7" t="s">
        <v>3598</v>
      </c>
      <c r="DA70" s="7" t="s">
        <v>3773</v>
      </c>
      <c r="DB70" s="7" t="s">
        <v>3921</v>
      </c>
      <c r="DC70" s="7" t="s">
        <v>4223</v>
      </c>
      <c r="DD70" s="7" t="s">
        <v>4473</v>
      </c>
      <c r="DE70" s="7" t="s">
        <v>4688</v>
      </c>
      <c r="DF70" s="7" t="s">
        <v>4958</v>
      </c>
      <c r="DG70" s="520" t="s">
        <v>5619</v>
      </c>
      <c r="DH70" s="520"/>
      <c r="DI70" s="520"/>
      <c r="DJ70" s="520"/>
      <c r="DK70" s="520"/>
      <c r="DL70" s="541"/>
      <c r="DM70" s="520"/>
      <c r="DN70" s="520"/>
      <c r="DO70" s="521"/>
      <c r="DP70" s="521"/>
      <c r="DQ70" s="7"/>
      <c r="DR70" s="7"/>
      <c r="DS70" s="7"/>
      <c r="DT70" s="47">
        <f>+CT70*(COUNTBLANK(CU70:DQ70)-1)</f>
        <v>10800</v>
      </c>
      <c r="DU70" s="28"/>
      <c r="DV70" s="28"/>
      <c r="DW70" s="7"/>
      <c r="DX70" s="7"/>
      <c r="DY70" s="7"/>
      <c r="DZ70" s="7"/>
      <c r="EA70" s="7"/>
    </row>
    <row r="71" spans="1:132" x14ac:dyDescent="0.25">
      <c r="A71" s="164">
        <v>548</v>
      </c>
      <c r="B71" s="137" t="s">
        <v>2132</v>
      </c>
      <c r="C71" s="19" t="s">
        <v>2131</v>
      </c>
      <c r="D71" s="19" t="s">
        <v>1004</v>
      </c>
      <c r="E71" s="183" t="s">
        <v>399</v>
      </c>
      <c r="F71" s="118" t="s">
        <v>2002</v>
      </c>
      <c r="G71" s="41" t="s">
        <v>2133</v>
      </c>
      <c r="H71" s="42"/>
      <c r="I71" s="42"/>
      <c r="AZ71" s="103"/>
      <c r="BA71" s="103"/>
      <c r="BP71" s="31"/>
      <c r="BQ71" s="31"/>
      <c r="CB71" s="28">
        <v>4500</v>
      </c>
      <c r="CC71" s="28">
        <v>1200</v>
      </c>
      <c r="CD71" s="22"/>
      <c r="CE71">
        <v>1200</v>
      </c>
      <c r="CF71">
        <v>1200</v>
      </c>
      <c r="CG71">
        <v>1200</v>
      </c>
      <c r="CH71">
        <v>1200</v>
      </c>
      <c r="CI71">
        <v>1200</v>
      </c>
      <c r="CJ71">
        <v>1200</v>
      </c>
      <c r="CK71">
        <v>1200</v>
      </c>
      <c r="CL71">
        <v>1200</v>
      </c>
      <c r="CM71">
        <v>1200</v>
      </c>
      <c r="CN71">
        <v>1200</v>
      </c>
      <c r="CO71">
        <v>1200</v>
      </c>
      <c r="CP71">
        <v>0</v>
      </c>
      <c r="CQ71" s="28"/>
      <c r="CR71" s="28"/>
      <c r="CS71" s="28"/>
      <c r="CT71" s="406">
        <v>1400</v>
      </c>
      <c r="CU71" s="7" t="s">
        <v>2992</v>
      </c>
      <c r="CV71" s="7" t="s">
        <v>2992</v>
      </c>
      <c r="CW71" t="s">
        <v>2992</v>
      </c>
      <c r="CX71" s="275" t="s">
        <v>3599</v>
      </c>
      <c r="CY71" s="275" t="s">
        <v>3599</v>
      </c>
      <c r="CZ71" s="275" t="s">
        <v>3599</v>
      </c>
      <c r="DA71" s="275" t="s">
        <v>3930</v>
      </c>
      <c r="DB71" s="275" t="s">
        <v>4091</v>
      </c>
      <c r="DC71" s="275" t="s">
        <v>4408</v>
      </c>
      <c r="DD71" s="7" t="s">
        <v>4498</v>
      </c>
      <c r="DE71" s="7" t="s">
        <v>5363</v>
      </c>
      <c r="DF71" s="7" t="s">
        <v>5363</v>
      </c>
      <c r="DG71" s="520"/>
      <c r="DH71" s="520"/>
      <c r="DI71" s="520"/>
      <c r="DJ71" s="520"/>
      <c r="DK71" s="520"/>
      <c r="DL71" s="541"/>
      <c r="DM71" s="520"/>
      <c r="DN71" s="520"/>
      <c r="DO71" s="521"/>
      <c r="DP71" s="521"/>
      <c r="DQ71" s="275"/>
      <c r="DR71" s="275"/>
      <c r="DS71" s="275"/>
      <c r="DT71" s="113">
        <f>+CT71*(COUNTBLANK(CU71:DQ71)-1)</f>
        <v>14000</v>
      </c>
      <c r="DU71" s="28"/>
      <c r="DV71" s="28"/>
      <c r="DW71" s="7"/>
      <c r="DX71" s="7"/>
      <c r="DY71" s="7"/>
      <c r="DZ71" s="7"/>
      <c r="EA71" s="7"/>
    </row>
    <row r="72" spans="1:132" s="275" customFormat="1" x14ac:dyDescent="0.25">
      <c r="A72" s="237"/>
      <c r="B72" s="137"/>
      <c r="C72" s="3"/>
      <c r="D72" s="3"/>
      <c r="G72" s="41"/>
      <c r="H72" s="41"/>
      <c r="I72" s="41"/>
      <c r="AZ72" s="103"/>
      <c r="BA72" s="103"/>
      <c r="BN72" s="28"/>
      <c r="BO72" s="28"/>
      <c r="BP72" s="31"/>
      <c r="BQ72" s="31"/>
      <c r="CB72" s="28"/>
      <c r="CC72" s="28"/>
      <c r="CQ72" s="28"/>
      <c r="CR72" s="28"/>
      <c r="CS72" s="28"/>
      <c r="CT72" s="406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47"/>
      <c r="DU72" s="7"/>
      <c r="DV72" s="7"/>
      <c r="DW72" s="7"/>
      <c r="DX72" s="7"/>
      <c r="DY72" s="7"/>
      <c r="DZ72" s="7"/>
      <c r="EA72" s="7"/>
    </row>
    <row r="73" spans="1:132" s="275" customFormat="1" x14ac:dyDescent="0.25">
      <c r="A73" s="164"/>
      <c r="B73" s="137"/>
      <c r="C73" s="3"/>
      <c r="D73" s="3"/>
      <c r="G73" s="41"/>
      <c r="H73" s="41"/>
      <c r="I73" s="41"/>
      <c r="AZ73" s="103"/>
      <c r="BA73" s="103"/>
      <c r="BN73" s="28"/>
      <c r="BO73" s="28"/>
      <c r="BP73" s="31"/>
      <c r="BQ73" s="31"/>
      <c r="CB73" s="28"/>
      <c r="CC73" s="28"/>
      <c r="CQ73" s="28"/>
      <c r="CR73" s="28"/>
      <c r="CS73" s="28"/>
      <c r="CT73" s="406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47"/>
      <c r="DU73" s="7"/>
      <c r="DV73" s="7"/>
      <c r="DW73" s="7"/>
      <c r="DX73" s="7"/>
      <c r="DY73" s="7"/>
      <c r="DZ73" s="7"/>
      <c r="EA73" s="7"/>
    </row>
    <row r="74" spans="1:132" s="275" customFormat="1" x14ac:dyDescent="0.25">
      <c r="A74" s="164"/>
      <c r="B74" s="137"/>
      <c r="C74" s="3"/>
      <c r="D74" s="3"/>
      <c r="G74" s="41"/>
      <c r="H74" s="41"/>
      <c r="I74" s="41"/>
      <c r="AZ74" s="103"/>
      <c r="BA74" s="103"/>
      <c r="BN74" s="28"/>
      <c r="BO74" s="28"/>
      <c r="BP74" s="31"/>
      <c r="BQ74" s="31"/>
      <c r="CB74" s="28"/>
      <c r="CC74" s="28"/>
      <c r="CQ74" s="28"/>
      <c r="CR74" s="28"/>
      <c r="CS74" s="28"/>
      <c r="CT74" s="406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47"/>
      <c r="DU74" s="7"/>
      <c r="DV74" s="7"/>
      <c r="DW74" s="7"/>
      <c r="DX74" s="7"/>
      <c r="DY74" s="7"/>
      <c r="DZ74" s="7"/>
      <c r="EA74" s="7"/>
    </row>
    <row r="75" spans="1:132" s="275" customFormat="1" x14ac:dyDescent="0.25">
      <c r="A75" s="164"/>
      <c r="B75" s="137"/>
      <c r="C75" s="3"/>
      <c r="D75" s="3"/>
      <c r="G75" s="41"/>
      <c r="H75" s="41"/>
      <c r="I75" s="41"/>
      <c r="AZ75" s="103"/>
      <c r="BA75" s="103"/>
      <c r="BN75" s="28"/>
      <c r="BO75" s="28"/>
      <c r="BP75" s="31"/>
      <c r="BQ75" s="31"/>
      <c r="CB75" s="28"/>
      <c r="CC75" s="28"/>
      <c r="CQ75" s="28"/>
      <c r="CR75" s="28"/>
      <c r="CS75" s="28"/>
      <c r="CT75" s="406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47"/>
      <c r="DU75" s="7"/>
      <c r="DV75" s="7"/>
      <c r="DW75" s="7"/>
      <c r="DX75" s="7"/>
      <c r="DY75" s="7"/>
      <c r="DZ75" s="7"/>
      <c r="EA75" s="7"/>
    </row>
    <row r="76" spans="1:132" s="275" customFormat="1" x14ac:dyDescent="0.25">
      <c r="A76" s="164"/>
      <c r="B76" s="137"/>
      <c r="C76" s="3"/>
      <c r="D76" s="3"/>
      <c r="G76" s="41"/>
      <c r="H76" s="41"/>
      <c r="I76" s="41"/>
      <c r="AZ76" s="103"/>
      <c r="BA76" s="103"/>
      <c r="BN76" s="28"/>
      <c r="BO76" s="28"/>
      <c r="BP76" s="31"/>
      <c r="BQ76" s="31"/>
      <c r="CB76" s="28"/>
      <c r="CC76" s="28"/>
      <c r="CQ76" s="28"/>
      <c r="CR76" s="28"/>
      <c r="CS76" s="28"/>
      <c r="CT76" s="406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47"/>
      <c r="DU76" s="7"/>
      <c r="DV76" s="7"/>
      <c r="DW76" s="7"/>
      <c r="DX76" s="7"/>
      <c r="DY76" s="7"/>
      <c r="DZ76" s="7"/>
      <c r="EA76" s="7"/>
    </row>
    <row r="77" spans="1:132" s="275" customFormat="1" x14ac:dyDescent="0.25">
      <c r="A77" s="164"/>
      <c r="B77" s="137"/>
      <c r="C77" s="3"/>
      <c r="D77" s="3"/>
      <c r="G77" s="41"/>
      <c r="H77" s="41"/>
      <c r="I77" s="41"/>
      <c r="AZ77" s="103"/>
      <c r="BA77" s="103"/>
      <c r="BN77" s="28"/>
      <c r="BO77" s="28"/>
      <c r="BP77" s="31"/>
      <c r="BQ77" s="31"/>
      <c r="CB77" s="28"/>
      <c r="CC77" s="28"/>
      <c r="CQ77" s="28"/>
      <c r="CR77" s="28"/>
      <c r="CS77" s="28"/>
      <c r="CT77" s="406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47"/>
      <c r="DU77" s="7"/>
      <c r="DV77" s="7"/>
      <c r="DW77" s="7"/>
      <c r="DX77" s="7"/>
      <c r="DY77" s="7"/>
      <c r="DZ77" s="7"/>
      <c r="EA77" s="7"/>
    </row>
    <row r="78" spans="1:132" s="275" customFormat="1" x14ac:dyDescent="0.25">
      <c r="A78" s="164"/>
      <c r="B78" s="137"/>
      <c r="C78" s="3"/>
      <c r="D78" s="3"/>
      <c r="G78" s="41"/>
      <c r="H78" s="41"/>
      <c r="I78" s="41"/>
      <c r="AZ78" s="103"/>
      <c r="BA78" s="103"/>
      <c r="BN78" s="28"/>
      <c r="BO78" s="28"/>
      <c r="BP78" s="31"/>
      <c r="BQ78" s="31"/>
      <c r="CB78" s="28"/>
      <c r="CC78" s="28"/>
      <c r="CQ78" s="28"/>
      <c r="CR78" s="28"/>
      <c r="CS78" s="28"/>
      <c r="CT78" s="406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47">
        <f t="shared" ref="DT78:DT90" si="3">+CT78*(COUNTBLANK(CU78:DQ78)-1)</f>
        <v>0</v>
      </c>
      <c r="DU78" s="7"/>
      <c r="DV78" s="7"/>
      <c r="DW78" s="7"/>
      <c r="DX78" s="7"/>
      <c r="DY78" s="7"/>
      <c r="DZ78" s="7"/>
      <c r="EA78" s="7"/>
    </row>
    <row r="79" spans="1:132" x14ac:dyDescent="0.25">
      <c r="A79" s="164"/>
      <c r="B79" s="137"/>
      <c r="C79" s="275"/>
      <c r="D79" s="275"/>
      <c r="AZ79" s="103"/>
      <c r="BA79" s="103"/>
      <c r="BN79" s="28"/>
      <c r="BO79" s="28"/>
      <c r="BP79" s="31"/>
      <c r="BQ79" s="31"/>
      <c r="CB79" s="28"/>
      <c r="CC79" s="28"/>
      <c r="DT79" s="47">
        <f t="shared" si="3"/>
        <v>0</v>
      </c>
      <c r="DU79" s="7"/>
      <c r="DV79" s="7"/>
      <c r="DW79" s="7"/>
      <c r="DX79" s="7"/>
      <c r="DY79" s="7"/>
      <c r="DZ79" s="7"/>
      <c r="EA79" s="7"/>
    </row>
    <row r="80" spans="1:132" x14ac:dyDescent="0.25">
      <c r="B80" s="90" t="s">
        <v>930</v>
      </c>
      <c r="BN80" s="28"/>
      <c r="BO80" s="28"/>
      <c r="BP80" s="31"/>
      <c r="BQ80" s="31"/>
      <c r="CB80" s="28"/>
      <c r="CC80" s="28"/>
      <c r="CU80" s="7">
        <f>1200*9</f>
        <v>10800</v>
      </c>
      <c r="DT80" s="47">
        <f t="shared" si="3"/>
        <v>0</v>
      </c>
      <c r="DU80" s="7"/>
      <c r="DV80" s="7"/>
      <c r="DW80" s="7"/>
      <c r="DX80" s="7"/>
      <c r="DY80" s="7"/>
      <c r="DZ80" s="7"/>
      <c r="EA80" s="7"/>
    </row>
    <row r="81" spans="1:131" x14ac:dyDescent="0.25">
      <c r="B81" s="92"/>
      <c r="BN81" s="28"/>
      <c r="BO81" s="28"/>
      <c r="BP81" s="31"/>
      <c r="BQ81" s="31"/>
      <c r="CB81" s="28"/>
      <c r="CC81" s="28"/>
      <c r="DT81" s="47">
        <f t="shared" si="3"/>
        <v>0</v>
      </c>
      <c r="DU81" s="7"/>
      <c r="DV81" s="7"/>
      <c r="DW81" s="7"/>
      <c r="DX81" s="7"/>
      <c r="DY81" s="7"/>
      <c r="DZ81" s="7"/>
      <c r="EA81" s="7"/>
    </row>
    <row r="82" spans="1:131" x14ac:dyDescent="0.25">
      <c r="B82" s="86"/>
      <c r="C82" s="91">
        <v>1</v>
      </c>
      <c r="D82" s="91" t="s">
        <v>935</v>
      </c>
      <c r="BN82" s="28"/>
      <c r="BO82" s="28"/>
      <c r="BP82" s="31"/>
      <c r="BQ82" s="31"/>
      <c r="CB82" s="28"/>
      <c r="CC82" s="28"/>
      <c r="DT82" s="47">
        <f t="shared" si="3"/>
        <v>0</v>
      </c>
      <c r="DU82" s="7"/>
      <c r="DV82" s="7"/>
      <c r="DW82" s="7"/>
      <c r="DX82" s="7"/>
      <c r="DY82" s="7"/>
      <c r="DZ82" s="7"/>
      <c r="EA82" s="7"/>
    </row>
    <row r="83" spans="1:131" x14ac:dyDescent="0.25">
      <c r="A83">
        <v>3</v>
      </c>
      <c r="B83" s="62">
        <v>200</v>
      </c>
      <c r="C83" s="91"/>
      <c r="D83" s="91"/>
      <c r="BN83" s="28"/>
      <c r="BO83" s="28"/>
      <c r="BP83" s="31"/>
      <c r="BQ83" s="31"/>
      <c r="CB83" s="28"/>
      <c r="CC83" s="28"/>
      <c r="DT83" s="47">
        <f t="shared" si="3"/>
        <v>0</v>
      </c>
      <c r="DU83" s="7"/>
      <c r="DV83" s="7"/>
      <c r="DW83" s="7"/>
      <c r="DX83" s="7"/>
      <c r="DY83" s="7"/>
      <c r="DZ83" s="7"/>
      <c r="EA83" s="7"/>
    </row>
    <row r="84" spans="1:131" x14ac:dyDescent="0.25">
      <c r="A84">
        <v>4</v>
      </c>
      <c r="B84" s="62">
        <v>300</v>
      </c>
      <c r="C84" s="62"/>
      <c r="BN84" s="28"/>
      <c r="BO84" s="28"/>
      <c r="BP84" s="31"/>
      <c r="BQ84" s="31"/>
      <c r="CB84" s="28"/>
      <c r="CC84" s="28"/>
      <c r="DT84" s="47">
        <f t="shared" si="3"/>
        <v>0</v>
      </c>
      <c r="DU84" s="7"/>
      <c r="DV84" s="7"/>
      <c r="DW84" s="7"/>
      <c r="DX84" s="7"/>
      <c r="DY84" s="7"/>
      <c r="DZ84" s="7"/>
      <c r="EA84" s="7"/>
    </row>
    <row r="85" spans="1:131" x14ac:dyDescent="0.25">
      <c r="A85">
        <v>5</v>
      </c>
      <c r="B85" s="62">
        <v>350</v>
      </c>
      <c r="C85" s="99">
        <v>1</v>
      </c>
      <c r="D85" s="88">
        <f t="shared" ref="D85:D96" si="4">IFERROR(C85*B83, 0)</f>
        <v>200</v>
      </c>
      <c r="BN85" s="28"/>
      <c r="BO85" s="28"/>
      <c r="BP85" s="31"/>
      <c r="BQ85" s="31"/>
      <c r="CB85" s="28"/>
      <c r="CC85" s="28"/>
      <c r="DT85" s="47">
        <f t="shared" si="3"/>
        <v>0</v>
      </c>
      <c r="DU85" s="7"/>
      <c r="DV85" s="7"/>
      <c r="DW85" s="7"/>
      <c r="DX85" s="7"/>
      <c r="DY85" s="7"/>
      <c r="DZ85" s="7"/>
      <c r="EA85" s="7"/>
    </row>
    <row r="86" spans="1:131" x14ac:dyDescent="0.25">
      <c r="A86">
        <v>6</v>
      </c>
      <c r="B86" s="62">
        <v>400</v>
      </c>
      <c r="C86" s="99">
        <v>1</v>
      </c>
      <c r="D86" s="88">
        <f t="shared" si="4"/>
        <v>300</v>
      </c>
      <c r="BN86" s="28"/>
      <c r="BO86" s="28"/>
      <c r="BP86" s="31"/>
      <c r="BQ86" s="31"/>
      <c r="CB86" s="28"/>
      <c r="CC86" s="28"/>
      <c r="DT86" s="47">
        <f t="shared" si="3"/>
        <v>0</v>
      </c>
      <c r="DU86" s="7"/>
      <c r="DV86" s="7"/>
      <c r="DW86" s="7"/>
      <c r="DX86" s="7"/>
      <c r="DY86" s="7"/>
      <c r="DZ86" s="7"/>
      <c r="EA86" s="7"/>
    </row>
    <row r="87" spans="1:131" x14ac:dyDescent="0.25">
      <c r="A87">
        <v>7</v>
      </c>
      <c r="B87" s="62">
        <v>500</v>
      </c>
      <c r="C87" s="99">
        <v>0</v>
      </c>
      <c r="D87" s="88">
        <f t="shared" si="4"/>
        <v>0</v>
      </c>
      <c r="BN87" s="28"/>
      <c r="BO87" s="28"/>
      <c r="BP87" s="31"/>
      <c r="BQ87" s="31"/>
      <c r="CB87" s="28"/>
      <c r="CC87" s="28"/>
      <c r="DT87" s="47">
        <f t="shared" si="3"/>
        <v>0</v>
      </c>
      <c r="DU87" s="7"/>
      <c r="DV87" s="7"/>
      <c r="DW87" s="7"/>
      <c r="DX87" s="7"/>
      <c r="DY87" s="7"/>
      <c r="DZ87" s="7"/>
      <c r="EA87" s="7"/>
    </row>
    <row r="88" spans="1:131" x14ac:dyDescent="0.25">
      <c r="A88">
        <v>8</v>
      </c>
      <c r="B88" s="62">
        <v>550</v>
      </c>
      <c r="C88" s="99">
        <v>0</v>
      </c>
      <c r="D88" s="88">
        <f t="shared" si="4"/>
        <v>0</v>
      </c>
      <c r="BN88" s="28"/>
      <c r="BO88" s="28"/>
      <c r="BP88" s="31"/>
      <c r="BQ88" s="31"/>
      <c r="CB88" s="28"/>
      <c r="CC88" s="28"/>
      <c r="DT88" s="47">
        <f t="shared" si="3"/>
        <v>0</v>
      </c>
      <c r="DU88" s="7"/>
      <c r="DV88" s="7"/>
      <c r="DW88" s="7"/>
      <c r="DX88" s="7"/>
      <c r="DY88" s="7"/>
      <c r="DZ88" s="7"/>
      <c r="EA88" s="7"/>
    </row>
    <row r="89" spans="1:131" x14ac:dyDescent="0.25">
      <c r="A89">
        <v>9</v>
      </c>
      <c r="B89" s="62">
        <v>600</v>
      </c>
      <c r="C89" s="99">
        <v>2</v>
      </c>
      <c r="D89" s="88">
        <f t="shared" si="4"/>
        <v>1000</v>
      </c>
      <c r="BN89" s="28"/>
      <c r="BO89" s="28"/>
      <c r="BP89" s="31"/>
      <c r="BQ89" s="31"/>
      <c r="CB89" s="28"/>
      <c r="CC89" s="28"/>
      <c r="DT89" s="47">
        <f t="shared" si="3"/>
        <v>0</v>
      </c>
      <c r="DU89" s="7"/>
      <c r="DV89" s="7"/>
      <c r="DW89" s="7"/>
      <c r="DX89" s="7"/>
      <c r="DY89" s="7"/>
      <c r="DZ89" s="7"/>
      <c r="EA89" s="7"/>
    </row>
    <row r="90" spans="1:131" x14ac:dyDescent="0.25">
      <c r="A90">
        <v>10</v>
      </c>
      <c r="B90" s="62">
        <v>650</v>
      </c>
      <c r="C90" s="99">
        <v>0</v>
      </c>
      <c r="D90" s="88">
        <f t="shared" si="4"/>
        <v>0</v>
      </c>
      <c r="BN90" s="28"/>
      <c r="BO90" s="28"/>
      <c r="BP90" s="31"/>
      <c r="BQ90" s="31"/>
      <c r="CB90" s="28"/>
      <c r="CC90" s="28"/>
      <c r="DT90" s="47">
        <f t="shared" si="3"/>
        <v>0</v>
      </c>
      <c r="DU90" s="7"/>
      <c r="DV90" s="7"/>
      <c r="DW90" s="7"/>
      <c r="DX90" s="7"/>
      <c r="DY90" s="7"/>
      <c r="DZ90" s="7"/>
      <c r="EA90" s="7"/>
    </row>
    <row r="91" spans="1:131" x14ac:dyDescent="0.25">
      <c r="A91">
        <v>11</v>
      </c>
      <c r="B91" s="62">
        <v>700</v>
      </c>
      <c r="C91" s="99">
        <v>1</v>
      </c>
      <c r="D91" s="88">
        <f t="shared" si="4"/>
        <v>600</v>
      </c>
      <c r="BN91" s="28"/>
      <c r="BO91" s="28"/>
      <c r="CB91" s="28"/>
      <c r="CC91" s="28"/>
    </row>
    <row r="92" spans="1:131" x14ac:dyDescent="0.25">
      <c r="A92">
        <v>12</v>
      </c>
      <c r="B92" s="62">
        <v>750</v>
      </c>
      <c r="C92" s="99">
        <v>1</v>
      </c>
      <c r="D92" s="88">
        <f t="shared" si="4"/>
        <v>650</v>
      </c>
    </row>
    <row r="93" spans="1:131" x14ac:dyDescent="0.25">
      <c r="A93">
        <v>13</v>
      </c>
      <c r="B93" s="62">
        <v>800</v>
      </c>
      <c r="C93" s="99">
        <v>0</v>
      </c>
      <c r="D93" s="88">
        <f t="shared" si="4"/>
        <v>0</v>
      </c>
      <c r="CK93">
        <f>3600*3</f>
        <v>10800</v>
      </c>
    </row>
    <row r="94" spans="1:131" x14ac:dyDescent="0.25">
      <c r="B94" s="62" t="s">
        <v>931</v>
      </c>
      <c r="C94" s="99">
        <v>2</v>
      </c>
      <c r="D94" s="88">
        <f t="shared" si="4"/>
        <v>1500</v>
      </c>
    </row>
    <row r="95" spans="1:131" ht="15.75" thickBot="1" x14ac:dyDescent="0.3">
      <c r="B95" s="87" t="s">
        <v>932</v>
      </c>
      <c r="C95" s="99">
        <v>21</v>
      </c>
      <c r="D95" s="88">
        <f t="shared" si="4"/>
        <v>16800</v>
      </c>
    </row>
    <row r="96" spans="1:131" ht="15.75" outlineLevel="1" thickTop="1" x14ac:dyDescent="0.25">
      <c r="B96" t="s">
        <v>933</v>
      </c>
      <c r="C96" s="62">
        <v>2</v>
      </c>
      <c r="D96" s="88">
        <f t="shared" si="4"/>
        <v>0</v>
      </c>
    </row>
    <row r="97" spans="2:83" ht="15.75" outlineLevel="1" thickBot="1" x14ac:dyDescent="0.3">
      <c r="B97" t="s">
        <v>937</v>
      </c>
      <c r="C97" s="94">
        <v>27</v>
      </c>
      <c r="D97" s="88">
        <f>SUM(D85:D96)</f>
        <v>21050</v>
      </c>
    </row>
    <row r="98" spans="2:83" ht="15.75" thickTop="1" x14ac:dyDescent="0.25">
      <c r="B98" t="s">
        <v>936</v>
      </c>
      <c r="C98" s="62"/>
    </row>
    <row r="99" spans="2:83" outlineLevel="1" x14ac:dyDescent="0.25">
      <c r="C99" s="62"/>
      <c r="D99" s="88">
        <f>-SUM(Z5:Z98)</f>
        <v>-19950</v>
      </c>
    </row>
    <row r="100" spans="2:83" ht="15.75" outlineLevel="1" thickBot="1" x14ac:dyDescent="0.3">
      <c r="B100" t="s">
        <v>941</v>
      </c>
      <c r="C100" s="62"/>
      <c r="D100" s="95">
        <f>+D97+D99</f>
        <v>1100</v>
      </c>
    </row>
    <row r="101" spans="2:83" ht="15.75" thickTop="1" x14ac:dyDescent="0.25">
      <c r="B101" t="s">
        <v>942</v>
      </c>
    </row>
    <row r="102" spans="2:83" outlineLevel="1" x14ac:dyDescent="0.25">
      <c r="C102" s="97"/>
      <c r="D102" s="88">
        <f>-SUM(AA4:AA103)</f>
        <v>-19950</v>
      </c>
    </row>
    <row r="103" spans="2:83" ht="15.75" outlineLevel="1" thickBot="1" x14ac:dyDescent="0.3">
      <c r="B103" t="s">
        <v>943</v>
      </c>
      <c r="C103" s="97"/>
      <c r="D103" s="95">
        <f>+D97+D102</f>
        <v>1100</v>
      </c>
    </row>
    <row r="104" spans="2:83" ht="15.75" thickTop="1" x14ac:dyDescent="0.25">
      <c r="B104" t="s">
        <v>944</v>
      </c>
    </row>
    <row r="105" spans="2:83" outlineLevel="1" x14ac:dyDescent="0.25">
      <c r="C105" s="97"/>
      <c r="D105" s="88">
        <f>-SUM(AB4:AB100)</f>
        <v>-16550</v>
      </c>
    </row>
    <row r="106" spans="2:83" ht="15.75" outlineLevel="1" thickBot="1" x14ac:dyDescent="0.3">
      <c r="B106" t="s">
        <v>945</v>
      </c>
      <c r="C106" s="97"/>
      <c r="D106" s="95">
        <f>+D97+D105</f>
        <v>4500</v>
      </c>
    </row>
    <row r="107" spans="2:83" ht="15.75" thickTop="1" x14ac:dyDescent="0.25">
      <c r="B107" t="s">
        <v>946</v>
      </c>
    </row>
    <row r="108" spans="2:83" x14ac:dyDescent="0.25">
      <c r="C108" s="97"/>
      <c r="D108" s="88">
        <f>-SUM(AC4:AC104)</f>
        <v>-17350</v>
      </c>
    </row>
    <row r="109" spans="2:83" ht="15.75" thickBot="1" x14ac:dyDescent="0.3">
      <c r="B109" t="s">
        <v>951</v>
      </c>
      <c r="C109" s="97"/>
      <c r="D109" s="95">
        <f>+D97+D108</f>
        <v>3700</v>
      </c>
    </row>
    <row r="110" spans="2:83" ht="15.75" thickTop="1" x14ac:dyDescent="0.25">
      <c r="B110" t="s">
        <v>952</v>
      </c>
      <c r="CE110" s="275"/>
    </row>
    <row r="111" spans="2:83" x14ac:dyDescent="0.25">
      <c r="C111" s="115"/>
      <c r="D111" s="88">
        <f>-SUM(AD5:AD85)</f>
        <v>-20900</v>
      </c>
    </row>
    <row r="112" spans="2:83" ht="15.75" thickBot="1" x14ac:dyDescent="0.3">
      <c r="B112" t="s">
        <v>974</v>
      </c>
      <c r="C112" s="115"/>
      <c r="D112" s="95">
        <f>+D97+D111</f>
        <v>150</v>
      </c>
    </row>
    <row r="113" spans="2:4" ht="15.75" thickTop="1" x14ac:dyDescent="0.25">
      <c r="B113" t="s">
        <v>975</v>
      </c>
    </row>
    <row r="114" spans="2:4" x14ac:dyDescent="0.25">
      <c r="D114" s="126">
        <f>-SUM(AE5:AE14)</f>
        <v>-7100</v>
      </c>
    </row>
    <row r="115" spans="2:4" ht="15.75" thickBot="1" x14ac:dyDescent="0.3">
      <c r="B115" t="s">
        <v>976</v>
      </c>
      <c r="D115" s="125">
        <f>D97+D114</f>
        <v>13950</v>
      </c>
    </row>
    <row r="116" spans="2:4" ht="15.75" thickTop="1" x14ac:dyDescent="0.25">
      <c r="B116" t="s">
        <v>977</v>
      </c>
    </row>
    <row r="117" spans="2:4" x14ac:dyDescent="0.25">
      <c r="D117" s="126">
        <f>-SUM(AF5:AF15)</f>
        <v>-7900</v>
      </c>
    </row>
    <row r="118" spans="2:4" ht="15.75" thickBot="1" x14ac:dyDescent="0.3">
      <c r="B118" t="s">
        <v>978</v>
      </c>
      <c r="D118" s="125">
        <f>D97+D117</f>
        <v>13150</v>
      </c>
    </row>
    <row r="119" spans="2:4" ht="15.75" thickTop="1" x14ac:dyDescent="0.25">
      <c r="B119" t="s">
        <v>979</v>
      </c>
    </row>
    <row r="120" spans="2:4" x14ac:dyDescent="0.25">
      <c r="D120" s="126">
        <f>-SUM(AG5:AG15)</f>
        <v>-7900</v>
      </c>
    </row>
    <row r="121" spans="2:4" ht="15.75" thickBot="1" x14ac:dyDescent="0.3">
      <c r="B121" t="s">
        <v>980</v>
      </c>
      <c r="D121" s="125">
        <f>D97+D120</f>
        <v>13150</v>
      </c>
    </row>
    <row r="122" spans="2:4" ht="15.75" thickTop="1" x14ac:dyDescent="0.25">
      <c r="B122" t="s">
        <v>981</v>
      </c>
    </row>
    <row r="123" spans="2:4" x14ac:dyDescent="0.25">
      <c r="D123" s="126">
        <f>-SUM(AH5:AH15)</f>
        <v>-7900</v>
      </c>
    </row>
    <row r="124" spans="2:4" ht="15.75" thickBot="1" x14ac:dyDescent="0.3">
      <c r="B124" t="s">
        <v>982</v>
      </c>
      <c r="D124" s="125">
        <f>D97+D123</f>
        <v>13150</v>
      </c>
    </row>
    <row r="125" spans="2:4" ht="15.75" thickTop="1" x14ac:dyDescent="0.25">
      <c r="B125" t="s">
        <v>983</v>
      </c>
    </row>
    <row r="126" spans="2:4" x14ac:dyDescent="0.25">
      <c r="D126" s="126">
        <f>-SUM(AI5:AI15)</f>
        <v>-7900</v>
      </c>
    </row>
    <row r="127" spans="2:4" ht="15.75" thickBot="1" x14ac:dyDescent="0.3">
      <c r="B127" t="s">
        <v>984</v>
      </c>
      <c r="D127" s="125">
        <f>D97+D126</f>
        <v>13150</v>
      </c>
    </row>
    <row r="128" spans="2:4" ht="15.75" thickTop="1" x14ac:dyDescent="0.25">
      <c r="B128" t="s">
        <v>985</v>
      </c>
    </row>
    <row r="129" spans="2:4" x14ac:dyDescent="0.25">
      <c r="D129" s="126">
        <f>-SUM(AJ5:AJ15)</f>
        <v>-7900</v>
      </c>
    </row>
    <row r="130" spans="2:4" ht="15.75" thickBot="1" x14ac:dyDescent="0.3">
      <c r="B130" t="s">
        <v>987</v>
      </c>
      <c r="D130" s="125">
        <f>D97+D129</f>
        <v>13150</v>
      </c>
    </row>
    <row r="131" spans="2:4" ht="15.75" thickTop="1" x14ac:dyDescent="0.25">
      <c r="B131" t="s">
        <v>988</v>
      </c>
    </row>
    <row r="132" spans="2:4" x14ac:dyDescent="0.25">
      <c r="D132" s="126">
        <f>-SUM(AK5:AK15)</f>
        <v>-7900</v>
      </c>
    </row>
    <row r="133" spans="2:4" ht="15.75" thickBot="1" x14ac:dyDescent="0.3">
      <c r="D133" s="125">
        <f>D97+D132</f>
        <v>13150</v>
      </c>
    </row>
    <row r="134" spans="2:4" ht="15.75" thickTop="1" x14ac:dyDescent="0.25"/>
    <row r="615" spans="6:6" x14ac:dyDescent="0.25">
      <c r="F615" t="s">
        <v>2432</v>
      </c>
    </row>
  </sheetData>
  <autoFilter ref="A4:AQ22"/>
  <mergeCells count="4">
    <mergeCell ref="N41:O41"/>
    <mergeCell ref="N40:O40"/>
    <mergeCell ref="CQ67:CR67"/>
    <mergeCell ref="CQ66:CR66"/>
  </mergeCells>
  <pageMargins left="0.45" right="0.45" top="0.25" bottom="0.25" header="0.3" footer="0.3"/>
  <pageSetup paperSize="9" orientation="portrait" horizontalDpi="4294967293" verticalDpi="4294967293" r:id="rId1"/>
  <headerFooter>
    <oddHeader>&amp;L&amp;"Calibri"&amp;10&amp;K000000CLASSIFICATION: C1 - CONTROLLED&amp;1#</oddHeader>
  </headerFooter>
  <customProperties>
    <customPr name="_pios_id" r:id="rId2"/>
  </customProperties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EH128"/>
  <sheetViews>
    <sheetView zoomScaleNormal="100" workbookViewId="0">
      <pane xSplit="4" topLeftCell="DV1" activePane="topRight" state="frozen"/>
      <selection activeCell="DO5" sqref="DO5:DO30"/>
      <selection pane="topRight" activeCell="EC17" sqref="EC17"/>
    </sheetView>
  </sheetViews>
  <sheetFormatPr defaultRowHeight="15" outlineLevelRow="1" outlineLevelCol="1" x14ac:dyDescent="0.25"/>
  <cols>
    <col min="1" max="1" width="9.140625" style="66"/>
    <col min="2" max="2" width="21" style="66" bestFit="1" customWidth="1"/>
    <col min="3" max="3" width="28.28515625" style="66" customWidth="1"/>
    <col min="4" max="4" width="28.140625" style="66" customWidth="1"/>
    <col min="5" max="5" width="12.140625" style="66" hidden="1" customWidth="1"/>
    <col min="6" max="6" width="8.140625" style="66" hidden="1" customWidth="1"/>
    <col min="7" max="8" width="16.140625" style="66" customWidth="1"/>
    <col min="9" max="9" width="15.140625" style="66" customWidth="1" outlineLevel="1"/>
    <col min="10" max="10" width="12.85546875" style="66" customWidth="1" outlineLevel="1"/>
    <col min="11" max="15" width="9.140625" style="66" customWidth="1" outlineLevel="1"/>
    <col min="16" max="16" width="11.140625" style="66" customWidth="1" outlineLevel="1"/>
    <col min="17" max="17" width="9.140625" style="66" customWidth="1" outlineLevel="1"/>
    <col min="18" max="18" width="10.85546875" style="66" customWidth="1" outlineLevel="1"/>
    <col min="19" max="19" width="10.5703125" style="66" customWidth="1" outlineLevel="1"/>
    <col min="20" max="22" width="9.140625" style="66" customWidth="1" outlineLevel="1"/>
    <col min="23" max="24" width="10.5703125" style="66" customWidth="1" outlineLevel="1"/>
    <col min="25" max="25" width="9.140625" style="66" customWidth="1" outlineLevel="1"/>
    <col min="26" max="26" width="10.42578125" style="66" customWidth="1" outlineLevel="1"/>
    <col min="27" max="29" width="9.140625" style="66" customWidth="1" outlineLevel="1"/>
    <col min="30" max="30" width="11.140625" style="66" customWidth="1" outlineLevel="1"/>
    <col min="31" max="31" width="8.5703125" style="66" customWidth="1" outlineLevel="1"/>
    <col min="32" max="32" width="10.85546875" style="66" customWidth="1" outlineLevel="1"/>
    <col min="33" max="33" width="10.5703125" style="66" customWidth="1" outlineLevel="1"/>
    <col min="34" max="37" width="9.140625" style="66" customWidth="1" outlineLevel="1"/>
    <col min="38" max="38" width="9.140625" style="397" customWidth="1" outlineLevel="1"/>
    <col min="39" max="50" width="9.140625" style="66" customWidth="1" outlineLevel="1"/>
    <col min="51" max="51" width="11.42578125" style="66" customWidth="1" outlineLevel="1"/>
    <col min="52" max="64" width="9.140625" style="66" customWidth="1" outlineLevel="1"/>
    <col min="65" max="65" width="15.140625" style="66" customWidth="1" outlineLevel="1"/>
    <col min="66" max="66" width="12.85546875" style="66" customWidth="1" outlineLevel="1"/>
    <col min="67" max="69" width="9.140625" style="66" customWidth="1" outlineLevel="1"/>
    <col min="70" max="73" width="9.28515625" style="66" customWidth="1" outlineLevel="1"/>
    <col min="74" max="74" width="10.85546875" style="66" customWidth="1" outlineLevel="1"/>
    <col min="75" max="76" width="9.28515625" style="66" customWidth="1" outlineLevel="1"/>
    <col min="77" max="77" width="9.85546875" style="66" customWidth="1" outlineLevel="1"/>
    <col min="78" max="78" width="9.28515625" style="66" customWidth="1" outlineLevel="1"/>
    <col min="79" max="79" width="15.140625" style="66" customWidth="1" outlineLevel="1"/>
    <col min="80" max="80" width="12.85546875" style="66" customWidth="1" outlineLevel="1"/>
    <col min="81" max="92" width="9.140625" style="66" customWidth="1" outlineLevel="1"/>
    <col min="93" max="93" width="14.28515625" style="66" customWidth="1"/>
    <col min="94" max="94" width="15.140625" style="66" customWidth="1"/>
    <col min="95" max="97" width="12.85546875" style="66" customWidth="1"/>
    <col min="98" max="98" width="12.85546875" style="63" customWidth="1"/>
    <col min="99" max="121" width="12.85546875" style="118" customWidth="1"/>
    <col min="122" max="122" width="7.140625" style="118" customWidth="1"/>
    <col min="123" max="126" width="12.85546875" style="118" customWidth="1"/>
    <col min="127" max="16384" width="9.140625" style="66"/>
  </cols>
  <sheetData>
    <row r="1" spans="1:138" ht="15.75" thickBot="1" x14ac:dyDescent="0.3"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>
        <f>+SUBTOTAL(9,CR5:CR21)</f>
        <v>0</v>
      </c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>
        <f>+SUBTOTAL(9, DS3:DS95)</f>
        <v>56000</v>
      </c>
      <c r="DT1" s="60"/>
      <c r="DU1" s="60"/>
      <c r="DV1" s="60"/>
    </row>
    <row r="2" spans="1:138" ht="37.5" customHeight="1" thickBot="1" x14ac:dyDescent="0.3">
      <c r="A2" s="12">
        <v>0</v>
      </c>
      <c r="B2" s="10" t="s">
        <v>100</v>
      </c>
      <c r="C2" s="443" t="s">
        <v>101</v>
      </c>
      <c r="D2" s="443" t="s">
        <v>102</v>
      </c>
      <c r="E2" s="159" t="s">
        <v>103</v>
      </c>
      <c r="F2" s="443" t="s">
        <v>0</v>
      </c>
      <c r="G2" s="443" t="s">
        <v>699</v>
      </c>
      <c r="H2" s="443" t="s">
        <v>1655</v>
      </c>
      <c r="I2" s="159" t="s">
        <v>92</v>
      </c>
      <c r="J2" s="159" t="s">
        <v>99</v>
      </c>
      <c r="K2" s="443" t="s">
        <v>93</v>
      </c>
      <c r="L2" s="443" t="s">
        <v>94</v>
      </c>
      <c r="M2" s="443" t="s">
        <v>95</v>
      </c>
      <c r="N2" s="443" t="s">
        <v>96</v>
      </c>
      <c r="O2" s="443" t="s">
        <v>97</v>
      </c>
      <c r="P2" s="443" t="s">
        <v>98</v>
      </c>
      <c r="Q2" s="443" t="s">
        <v>421</v>
      </c>
      <c r="R2" s="443" t="s">
        <v>423</v>
      </c>
      <c r="S2" s="443" t="s">
        <v>424</v>
      </c>
      <c r="T2" s="443" t="s">
        <v>442</v>
      </c>
      <c r="U2" s="443" t="s">
        <v>449</v>
      </c>
      <c r="V2" s="443" t="s">
        <v>450</v>
      </c>
      <c r="W2" s="443" t="s">
        <v>618</v>
      </c>
      <c r="X2" s="443" t="s">
        <v>619</v>
      </c>
      <c r="Y2" s="284">
        <v>42826</v>
      </c>
      <c r="Z2" s="284">
        <v>42856</v>
      </c>
      <c r="AA2" s="284">
        <v>42887</v>
      </c>
      <c r="AB2" s="284">
        <v>42917</v>
      </c>
      <c r="AC2" s="284">
        <v>42948</v>
      </c>
      <c r="AD2" s="284">
        <v>42979</v>
      </c>
      <c r="AE2" s="284">
        <v>43009</v>
      </c>
      <c r="AF2" s="284">
        <v>43040</v>
      </c>
      <c r="AG2" s="284">
        <v>43070</v>
      </c>
      <c r="AH2" s="284">
        <v>43101</v>
      </c>
      <c r="AI2" s="284">
        <v>43132</v>
      </c>
      <c r="AJ2" s="284">
        <v>43160</v>
      </c>
      <c r="AK2" s="284" t="s">
        <v>1074</v>
      </c>
      <c r="AL2" s="467" t="s">
        <v>989</v>
      </c>
      <c r="AM2" s="284">
        <v>43191</v>
      </c>
      <c r="AN2" s="284">
        <v>43221</v>
      </c>
      <c r="AO2" s="284">
        <v>43252</v>
      </c>
      <c r="AP2" s="284">
        <v>43282</v>
      </c>
      <c r="AQ2" s="284" t="s">
        <v>1321</v>
      </c>
      <c r="AR2" s="284" t="s">
        <v>1340</v>
      </c>
      <c r="AS2" s="449" t="s">
        <v>1341</v>
      </c>
      <c r="AT2" s="449" t="s">
        <v>1342</v>
      </c>
      <c r="AU2" s="449" t="s">
        <v>1343</v>
      </c>
      <c r="AV2" s="284">
        <v>43466</v>
      </c>
      <c r="AW2" s="284">
        <v>43497</v>
      </c>
      <c r="AX2" s="284">
        <v>43525</v>
      </c>
      <c r="AY2" s="198" t="s">
        <v>1060</v>
      </c>
      <c r="AZ2" s="198" t="s">
        <v>99</v>
      </c>
      <c r="BA2" s="284">
        <v>43556</v>
      </c>
      <c r="BB2" s="284" t="s">
        <v>1377</v>
      </c>
      <c r="BC2" s="284" t="s">
        <v>1378</v>
      </c>
      <c r="BD2" s="283" t="s">
        <v>1379</v>
      </c>
      <c r="BE2" s="283" t="s">
        <v>1380</v>
      </c>
      <c r="BF2" s="283" t="s">
        <v>1632</v>
      </c>
      <c r="BG2" s="283" t="s">
        <v>1382</v>
      </c>
      <c r="BH2" s="449" t="s">
        <v>1383</v>
      </c>
      <c r="BI2" s="449" t="s">
        <v>1384</v>
      </c>
      <c r="BJ2" s="284">
        <v>43831</v>
      </c>
      <c r="BK2" s="284">
        <v>43862</v>
      </c>
      <c r="BL2" s="284">
        <v>43891</v>
      </c>
      <c r="BM2" s="284" t="s">
        <v>92</v>
      </c>
      <c r="BN2" s="284" t="s">
        <v>99</v>
      </c>
      <c r="BO2" s="284" t="s">
        <v>1789</v>
      </c>
      <c r="BP2" s="284" t="s">
        <v>1790</v>
      </c>
      <c r="BQ2" s="284" t="s">
        <v>1829</v>
      </c>
      <c r="BR2" s="284" t="s">
        <v>1840</v>
      </c>
      <c r="BS2" s="284" t="s">
        <v>1865</v>
      </c>
      <c r="BT2" s="283" t="s">
        <v>1888</v>
      </c>
      <c r="BU2" s="283" t="s">
        <v>1927</v>
      </c>
      <c r="BV2" s="283">
        <v>44136</v>
      </c>
      <c r="BW2" s="283" t="s">
        <v>1799</v>
      </c>
      <c r="BX2" s="283" t="s">
        <v>1998</v>
      </c>
      <c r="BY2" s="284">
        <v>44228</v>
      </c>
      <c r="BZ2" s="283" t="s">
        <v>2011</v>
      </c>
      <c r="CA2" s="167" t="s">
        <v>92</v>
      </c>
      <c r="CB2" s="167" t="s">
        <v>99</v>
      </c>
      <c r="CC2" s="283" t="s">
        <v>2077</v>
      </c>
      <c r="CD2" s="284">
        <v>44337</v>
      </c>
      <c r="CE2" s="284">
        <v>44368</v>
      </c>
      <c r="CF2" s="284" t="s">
        <v>2154</v>
      </c>
      <c r="CG2" s="283" t="s">
        <v>2155</v>
      </c>
      <c r="CH2" s="283" t="s">
        <v>2188</v>
      </c>
      <c r="CI2" s="283" t="s">
        <v>2157</v>
      </c>
      <c r="CJ2" s="283" t="s">
        <v>2158</v>
      </c>
      <c r="CK2" s="283" t="s">
        <v>2159</v>
      </c>
      <c r="CL2" s="283" t="s">
        <v>2160</v>
      </c>
      <c r="CM2" s="283" t="s">
        <v>2255</v>
      </c>
      <c r="CN2" s="283" t="s">
        <v>2256</v>
      </c>
      <c r="CO2" s="167" t="s">
        <v>2358</v>
      </c>
      <c r="CP2" s="199" t="s">
        <v>92</v>
      </c>
      <c r="CQ2" s="199" t="s">
        <v>99</v>
      </c>
      <c r="CR2" s="198" t="s">
        <v>4195</v>
      </c>
      <c r="CS2" s="413" t="s">
        <v>1939</v>
      </c>
      <c r="CT2" s="283" t="s">
        <v>2406</v>
      </c>
      <c r="CU2" s="283" t="s">
        <v>2523</v>
      </c>
      <c r="CV2" s="283" t="s">
        <v>2730</v>
      </c>
      <c r="CW2" s="283" t="s">
        <v>2900</v>
      </c>
      <c r="CX2" s="283" t="s">
        <v>2901</v>
      </c>
      <c r="CY2" s="283" t="s">
        <v>2902</v>
      </c>
      <c r="CZ2" s="283" t="s">
        <v>3122</v>
      </c>
      <c r="DA2" s="283" t="s">
        <v>3123</v>
      </c>
      <c r="DB2" s="283" t="s">
        <v>3124</v>
      </c>
      <c r="DC2" s="283" t="s">
        <v>3125</v>
      </c>
      <c r="DD2" s="283" t="s">
        <v>3911</v>
      </c>
      <c r="DE2" s="283" t="s">
        <v>3912</v>
      </c>
      <c r="DF2" s="283" t="s">
        <v>4782</v>
      </c>
      <c r="DG2" s="283" t="s">
        <v>5145</v>
      </c>
      <c r="DH2" s="283" t="s">
        <v>4971</v>
      </c>
      <c r="DI2" s="283" t="s">
        <v>5146</v>
      </c>
      <c r="DJ2" s="283" t="s">
        <v>5147</v>
      </c>
      <c r="DK2" s="283" t="s">
        <v>5148</v>
      </c>
      <c r="DL2" s="283" t="s">
        <v>5149</v>
      </c>
      <c r="DM2" s="283" t="s">
        <v>5150</v>
      </c>
      <c r="DN2" s="283" t="s">
        <v>5151</v>
      </c>
      <c r="DO2" s="283" t="s">
        <v>5152</v>
      </c>
      <c r="DP2" s="283" t="s">
        <v>5153</v>
      </c>
      <c r="DQ2" s="283" t="s">
        <v>5154</v>
      </c>
      <c r="DR2" s="283"/>
      <c r="DS2" s="480" t="s">
        <v>4022</v>
      </c>
      <c r="DT2" s="513" t="s">
        <v>92</v>
      </c>
      <c r="DU2" s="513" t="s">
        <v>99</v>
      </c>
      <c r="DV2" s="529" t="s">
        <v>7616</v>
      </c>
      <c r="DW2" s="529" t="s">
        <v>7608</v>
      </c>
      <c r="DX2" s="529" t="s">
        <v>7442</v>
      </c>
      <c r="DY2" s="529" t="s">
        <v>7774</v>
      </c>
      <c r="DZ2" s="529" t="s">
        <v>5146</v>
      </c>
      <c r="EA2" s="529" t="s">
        <v>5147</v>
      </c>
      <c r="EB2" s="529" t="s">
        <v>5148</v>
      </c>
      <c r="EC2" s="529" t="s">
        <v>5149</v>
      </c>
      <c r="ED2" s="529" t="s">
        <v>5150</v>
      </c>
      <c r="EE2" s="529" t="s">
        <v>5151</v>
      </c>
      <c r="EF2" s="529" t="s">
        <v>5152</v>
      </c>
      <c r="EG2" s="529" t="s">
        <v>5153</v>
      </c>
      <c r="EH2" s="529" t="s">
        <v>5154</v>
      </c>
    </row>
    <row r="3" spans="1:138" x14ac:dyDescent="0.25">
      <c r="A3" s="12"/>
      <c r="B3" s="10"/>
      <c r="C3" s="500"/>
      <c r="D3" s="500"/>
      <c r="E3" s="500"/>
      <c r="F3" s="500"/>
      <c r="G3" s="502"/>
      <c r="H3" s="502"/>
      <c r="I3" s="501"/>
      <c r="J3" s="501"/>
      <c r="K3" s="500"/>
      <c r="L3" s="500"/>
      <c r="M3" s="500"/>
      <c r="N3" s="500"/>
      <c r="O3" s="500"/>
      <c r="P3" s="500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35"/>
      <c r="AZ3" s="35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35"/>
      <c r="CB3" s="35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03"/>
      <c r="CP3" s="35"/>
      <c r="CQ3" s="35"/>
      <c r="CR3" s="35"/>
      <c r="CS3" s="415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>
        <f t="shared" ref="DS3:DS8" si="0">+CS3*(COUNTBLANK(CT3:DR3)-1)</f>
        <v>0</v>
      </c>
      <c r="DT3" s="35"/>
      <c r="DU3" s="35"/>
      <c r="DV3" s="60"/>
    </row>
    <row r="4" spans="1:138" x14ac:dyDescent="0.25">
      <c r="A4" s="375"/>
      <c r="C4" s="54"/>
      <c r="D4" s="54"/>
      <c r="E4" s="54"/>
      <c r="F4" s="54"/>
      <c r="G4" s="54"/>
      <c r="H4" s="54"/>
      <c r="I4" s="501"/>
      <c r="J4" s="501"/>
      <c r="K4" s="500"/>
      <c r="L4" s="500"/>
      <c r="M4" s="500"/>
      <c r="N4" s="500"/>
      <c r="O4" s="500"/>
      <c r="P4" s="500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35"/>
      <c r="AZ4" s="35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35"/>
      <c r="CB4" s="35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35"/>
      <c r="CP4" s="35"/>
      <c r="CQ4" s="35"/>
      <c r="CR4" s="35"/>
      <c r="CS4" s="415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>
        <f t="shared" si="0"/>
        <v>0</v>
      </c>
      <c r="DT4" s="35"/>
      <c r="DU4" s="35"/>
      <c r="DV4" s="60"/>
    </row>
    <row r="5" spans="1:138" x14ac:dyDescent="0.25">
      <c r="A5" s="376">
        <v>38</v>
      </c>
      <c r="B5" s="470" t="s">
        <v>276</v>
      </c>
      <c r="C5" s="54" t="s">
        <v>150</v>
      </c>
      <c r="D5" s="54" t="s">
        <v>151</v>
      </c>
      <c r="E5" s="54" t="s">
        <v>110</v>
      </c>
      <c r="F5" s="54" t="s">
        <v>106</v>
      </c>
      <c r="G5" s="499" t="s">
        <v>807</v>
      </c>
      <c r="H5" s="499"/>
      <c r="I5" s="54"/>
      <c r="J5" s="54">
        <v>300</v>
      </c>
      <c r="K5" s="54">
        <v>300</v>
      </c>
      <c r="L5" s="54">
        <v>300</v>
      </c>
      <c r="M5" s="54">
        <v>300</v>
      </c>
      <c r="N5" s="54">
        <v>300</v>
      </c>
      <c r="O5" s="54">
        <v>300</v>
      </c>
      <c r="P5" s="54">
        <v>300</v>
      </c>
      <c r="Q5" s="54">
        <v>300</v>
      </c>
      <c r="R5" s="54">
        <v>300</v>
      </c>
      <c r="S5" s="54">
        <v>300</v>
      </c>
      <c r="T5" s="54">
        <v>300</v>
      </c>
      <c r="U5" s="54">
        <v>300</v>
      </c>
      <c r="V5" s="54">
        <v>300</v>
      </c>
      <c r="W5" s="54"/>
      <c r="X5" s="54">
        <v>500</v>
      </c>
      <c r="Y5" s="54">
        <v>300</v>
      </c>
      <c r="Z5" s="54">
        <v>300</v>
      </c>
      <c r="AA5" s="54">
        <v>300</v>
      </c>
      <c r="AB5" s="54">
        <v>300</v>
      </c>
      <c r="AC5" s="54">
        <v>300</v>
      </c>
      <c r="AD5" s="54">
        <v>300</v>
      </c>
      <c r="AE5" s="54">
        <v>300</v>
      </c>
      <c r="AF5" s="54">
        <v>300</v>
      </c>
      <c r="AG5" s="54">
        <v>300</v>
      </c>
      <c r="AH5" s="54">
        <v>300</v>
      </c>
      <c r="AI5" s="54">
        <v>300</v>
      </c>
      <c r="AJ5" s="54">
        <v>300</v>
      </c>
      <c r="AK5" s="54"/>
      <c r="AL5" s="54">
        <v>850</v>
      </c>
      <c r="AM5" s="54">
        <v>350</v>
      </c>
      <c r="AN5" s="54">
        <v>350</v>
      </c>
      <c r="AO5" s="54">
        <v>350</v>
      </c>
      <c r="AP5" s="54"/>
      <c r="AQ5" s="54">
        <v>350</v>
      </c>
      <c r="AR5" s="54">
        <v>350</v>
      </c>
      <c r="AS5" s="54">
        <v>350</v>
      </c>
      <c r="AT5" s="54">
        <v>350</v>
      </c>
      <c r="AU5" s="54">
        <v>350</v>
      </c>
      <c r="AV5" s="54">
        <v>350</v>
      </c>
      <c r="AW5" s="54">
        <v>350</v>
      </c>
      <c r="AX5" s="54">
        <v>350</v>
      </c>
      <c r="AY5" s="35"/>
      <c r="AZ5" s="35">
        <f>500+500</f>
        <v>1000</v>
      </c>
      <c r="BA5" s="54">
        <v>500</v>
      </c>
      <c r="BB5" s="54">
        <v>500</v>
      </c>
      <c r="BC5" s="54">
        <v>500</v>
      </c>
      <c r="BD5" s="54">
        <v>500</v>
      </c>
      <c r="BE5" s="54">
        <v>500</v>
      </c>
      <c r="BF5" s="54">
        <v>500</v>
      </c>
      <c r="BG5" s="54">
        <v>500</v>
      </c>
      <c r="BH5" s="54">
        <v>500</v>
      </c>
      <c r="BI5" s="54">
        <v>500</v>
      </c>
      <c r="BJ5" s="54">
        <v>500</v>
      </c>
      <c r="BK5" s="54">
        <v>500</v>
      </c>
      <c r="BL5" s="54">
        <v>500</v>
      </c>
      <c r="BM5" s="54"/>
      <c r="BN5" s="54"/>
      <c r="BO5" s="54">
        <v>500</v>
      </c>
      <c r="BP5" s="54">
        <v>500</v>
      </c>
      <c r="BQ5" s="54">
        <v>500</v>
      </c>
      <c r="BR5" s="54">
        <v>500</v>
      </c>
      <c r="BS5" s="54">
        <v>500</v>
      </c>
      <c r="BT5" s="54">
        <v>500</v>
      </c>
      <c r="BU5" s="54">
        <v>500</v>
      </c>
      <c r="BV5" s="54">
        <v>500</v>
      </c>
      <c r="BW5" s="54">
        <v>500</v>
      </c>
      <c r="BX5" s="54">
        <v>500</v>
      </c>
      <c r="BY5" s="54">
        <v>500</v>
      </c>
      <c r="BZ5" s="54">
        <v>500</v>
      </c>
      <c r="CA5" s="35"/>
      <c r="CB5" s="35">
        <v>800</v>
      </c>
      <c r="CC5" s="54">
        <v>550</v>
      </c>
      <c r="CD5" s="54">
        <v>550</v>
      </c>
      <c r="CE5" s="54">
        <v>550</v>
      </c>
      <c r="CF5" s="54">
        <v>550</v>
      </c>
      <c r="CG5" s="54">
        <v>550</v>
      </c>
      <c r="CH5" s="54">
        <v>550</v>
      </c>
      <c r="CI5" s="54">
        <v>550</v>
      </c>
      <c r="CJ5" s="54">
        <v>550</v>
      </c>
      <c r="CK5" s="54">
        <v>550</v>
      </c>
      <c r="CL5" s="54">
        <v>550</v>
      </c>
      <c r="CM5" s="54">
        <v>550</v>
      </c>
      <c r="CN5" s="54">
        <v>550</v>
      </c>
      <c r="CO5" s="35">
        <v>0</v>
      </c>
      <c r="CP5" s="35"/>
      <c r="CQ5" s="35" t="s">
        <v>4339</v>
      </c>
      <c r="CR5" s="35"/>
      <c r="CS5" s="415">
        <v>700</v>
      </c>
      <c r="CT5" s="54" t="s">
        <v>2590</v>
      </c>
      <c r="CU5" s="54" t="s">
        <v>3356</v>
      </c>
      <c r="CV5" s="54" t="s">
        <v>3356</v>
      </c>
      <c r="CW5" s="54" t="s">
        <v>3356</v>
      </c>
      <c r="CX5" s="54" t="s">
        <v>3356</v>
      </c>
      <c r="CY5" s="54" t="s">
        <v>3577</v>
      </c>
      <c r="CZ5" s="54" t="s">
        <v>3734</v>
      </c>
      <c r="DA5" s="54" t="s">
        <v>3919</v>
      </c>
      <c r="DB5" s="54" t="s">
        <v>4142</v>
      </c>
      <c r="DC5" s="54" t="s">
        <v>4339</v>
      </c>
      <c r="DD5" s="54" t="s">
        <v>4684</v>
      </c>
      <c r="DE5" s="54" t="s">
        <v>5002</v>
      </c>
      <c r="DF5" s="523" t="s">
        <v>5463</v>
      </c>
      <c r="DG5" s="523" t="s">
        <v>5463</v>
      </c>
      <c r="DH5" s="548" t="s">
        <v>5463</v>
      </c>
      <c r="DI5" s="523" t="s">
        <v>5797</v>
      </c>
      <c r="DJ5" s="552" t="s">
        <v>5797</v>
      </c>
      <c r="DK5" s="552" t="s">
        <v>6133</v>
      </c>
      <c r="DL5" s="562" t="s">
        <v>6264</v>
      </c>
      <c r="DM5" s="523" t="s">
        <v>6566</v>
      </c>
      <c r="DN5" s="523" t="s">
        <v>6770</v>
      </c>
      <c r="DO5" s="552" t="s">
        <v>7025</v>
      </c>
      <c r="DP5" s="552" t="s">
        <v>7270</v>
      </c>
      <c r="DQ5" s="552" t="s">
        <v>7594</v>
      </c>
      <c r="DR5" s="549"/>
      <c r="DS5" s="54">
        <f t="shared" si="0"/>
        <v>0</v>
      </c>
      <c r="DT5" s="35"/>
      <c r="DU5" s="35"/>
      <c r="DV5" s="60" t="s">
        <v>7866</v>
      </c>
      <c r="DW5" s="66" t="s">
        <v>8029</v>
      </c>
    </row>
    <row r="6" spans="1:138" s="72" customFormat="1" x14ac:dyDescent="0.25">
      <c r="A6" s="383">
        <v>65</v>
      </c>
      <c r="B6" s="472" t="s">
        <v>446</v>
      </c>
      <c r="C6" s="54" t="s">
        <v>445</v>
      </c>
      <c r="D6" s="54" t="s">
        <v>185</v>
      </c>
      <c r="E6" s="54" t="s">
        <v>931</v>
      </c>
      <c r="F6" s="54" t="s">
        <v>106</v>
      </c>
      <c r="G6" s="499" t="s">
        <v>810</v>
      </c>
      <c r="H6" s="499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35"/>
      <c r="AZ6" s="35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35"/>
      <c r="CB6" s="35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35">
        <v>0</v>
      </c>
      <c r="CP6" s="35"/>
      <c r="CQ6" s="35"/>
      <c r="CR6" s="35"/>
      <c r="CS6" s="415">
        <v>0</v>
      </c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0"/>
      <c r="DG6" s="50"/>
      <c r="DH6" s="553"/>
      <c r="DI6" s="50"/>
      <c r="DJ6" s="554"/>
      <c r="DK6" s="554"/>
      <c r="DL6" s="563"/>
      <c r="DM6" s="50"/>
      <c r="DN6" s="50"/>
      <c r="DO6" s="554"/>
      <c r="DP6" s="554"/>
      <c r="DQ6" s="554"/>
      <c r="DR6" s="549"/>
      <c r="DS6" s="54">
        <f t="shared" si="0"/>
        <v>0</v>
      </c>
      <c r="DT6" s="35"/>
      <c r="DU6" s="35"/>
      <c r="DV6" s="60"/>
      <c r="DW6" s="77"/>
      <c r="DX6" s="77"/>
    </row>
    <row r="7" spans="1:138" x14ac:dyDescent="0.25">
      <c r="A7" s="376">
        <v>125</v>
      </c>
      <c r="B7" s="470" t="s">
        <v>297</v>
      </c>
      <c r="C7" s="54" t="s">
        <v>298</v>
      </c>
      <c r="D7" s="54" t="s">
        <v>299</v>
      </c>
      <c r="E7" s="54" t="s">
        <v>107</v>
      </c>
      <c r="F7" s="54" t="s">
        <v>5</v>
      </c>
      <c r="G7" s="499" t="s">
        <v>817</v>
      </c>
      <c r="H7" s="499"/>
      <c r="I7" s="54">
        <v>500</v>
      </c>
      <c r="J7" s="54">
        <v>750</v>
      </c>
      <c r="K7" s="54">
        <v>750</v>
      </c>
      <c r="L7" s="54">
        <v>750</v>
      </c>
      <c r="M7" s="54">
        <v>750</v>
      </c>
      <c r="N7" s="54">
        <v>750</v>
      </c>
      <c r="O7" s="54">
        <v>750</v>
      </c>
      <c r="P7" s="54">
        <v>750</v>
      </c>
      <c r="Q7" s="54">
        <v>750</v>
      </c>
      <c r="R7" s="54">
        <v>750</v>
      </c>
      <c r="S7" s="54">
        <v>750</v>
      </c>
      <c r="T7" s="54">
        <v>750</v>
      </c>
      <c r="U7" s="54">
        <v>750</v>
      </c>
      <c r="V7" s="54">
        <v>750</v>
      </c>
      <c r="W7" s="54"/>
      <c r="X7" s="54">
        <v>800</v>
      </c>
      <c r="Y7" s="54">
        <v>800</v>
      </c>
      <c r="Z7" s="54">
        <v>800</v>
      </c>
      <c r="AA7" s="54">
        <v>800</v>
      </c>
      <c r="AB7" s="54">
        <v>800</v>
      </c>
      <c r="AC7" s="54">
        <v>800</v>
      </c>
      <c r="AD7" s="54">
        <v>800</v>
      </c>
      <c r="AE7" s="54">
        <v>800</v>
      </c>
      <c r="AF7" s="54">
        <v>800</v>
      </c>
      <c r="AG7" s="54">
        <v>800</v>
      </c>
      <c r="AH7" s="54">
        <v>800</v>
      </c>
      <c r="AI7" s="54">
        <v>800</v>
      </c>
      <c r="AJ7" s="54">
        <v>800</v>
      </c>
      <c r="AK7" s="54"/>
      <c r="AL7" s="54">
        <v>850</v>
      </c>
      <c r="AM7" s="54">
        <v>850</v>
      </c>
      <c r="AN7" s="54">
        <v>850</v>
      </c>
      <c r="AO7" s="54">
        <v>850</v>
      </c>
      <c r="AP7" s="54">
        <v>850</v>
      </c>
      <c r="AQ7" s="54">
        <v>850</v>
      </c>
      <c r="AR7" s="54">
        <v>850</v>
      </c>
      <c r="AS7" s="54">
        <v>850</v>
      </c>
      <c r="AT7" s="54">
        <v>850</v>
      </c>
      <c r="AU7" s="54">
        <v>850</v>
      </c>
      <c r="AV7" s="54">
        <v>850</v>
      </c>
      <c r="AW7" s="54">
        <v>850</v>
      </c>
      <c r="AX7" s="54">
        <v>850</v>
      </c>
      <c r="AY7" s="35"/>
      <c r="AZ7" s="35">
        <v>1000</v>
      </c>
      <c r="BA7" s="54">
        <v>1000</v>
      </c>
      <c r="BB7" s="54">
        <v>1000</v>
      </c>
      <c r="BC7" s="54">
        <v>1000</v>
      </c>
      <c r="BD7" s="54">
        <v>1000</v>
      </c>
      <c r="BE7" s="54">
        <v>1000</v>
      </c>
      <c r="BF7" s="54">
        <v>1000</v>
      </c>
      <c r="BG7" s="54">
        <v>1000</v>
      </c>
      <c r="BH7" s="54">
        <v>1000</v>
      </c>
      <c r="BI7" s="54">
        <v>1000</v>
      </c>
      <c r="BJ7" s="54">
        <v>1000</v>
      </c>
      <c r="BK7" s="54">
        <v>1000</v>
      </c>
      <c r="BL7" s="54">
        <v>1000</v>
      </c>
      <c r="BM7" s="54"/>
      <c r="BN7" s="54">
        <v>1000</v>
      </c>
      <c r="BO7" s="54">
        <v>1000</v>
      </c>
      <c r="BP7" s="54">
        <v>1000</v>
      </c>
      <c r="BQ7" s="54">
        <v>1000</v>
      </c>
      <c r="BR7" s="54">
        <v>1000</v>
      </c>
      <c r="BS7" s="54">
        <v>1000</v>
      </c>
      <c r="BT7" s="54">
        <v>1000</v>
      </c>
      <c r="BU7" s="54">
        <v>1000</v>
      </c>
      <c r="BV7" s="54">
        <v>1000</v>
      </c>
      <c r="BW7" s="54">
        <v>1000</v>
      </c>
      <c r="BX7" s="54">
        <v>1000</v>
      </c>
      <c r="BY7" s="54">
        <v>1000</v>
      </c>
      <c r="BZ7" s="54">
        <v>1000</v>
      </c>
      <c r="CA7" s="35"/>
      <c r="CB7" s="35" t="s">
        <v>3676</v>
      </c>
      <c r="CC7" s="54">
        <v>1200</v>
      </c>
      <c r="CD7" s="54">
        <v>1200</v>
      </c>
      <c r="CE7" s="54">
        <v>1200</v>
      </c>
      <c r="CF7" s="54">
        <v>1200</v>
      </c>
      <c r="CG7" s="54">
        <v>1200</v>
      </c>
      <c r="CH7" s="54">
        <v>1200</v>
      </c>
      <c r="CI7" s="54" t="s">
        <v>2966</v>
      </c>
      <c r="CJ7" s="54" t="s">
        <v>2965</v>
      </c>
      <c r="CK7" s="54" t="s">
        <v>3676</v>
      </c>
      <c r="CL7" s="54" t="s">
        <v>3676</v>
      </c>
      <c r="CM7" s="54" t="s">
        <v>3676</v>
      </c>
      <c r="CN7" s="54" t="s">
        <v>3676</v>
      </c>
      <c r="CO7" s="35">
        <v>0</v>
      </c>
      <c r="CP7" s="35"/>
      <c r="CQ7" s="35" t="s">
        <v>5568</v>
      </c>
      <c r="CR7" s="35"/>
      <c r="CS7" s="415">
        <v>1400</v>
      </c>
      <c r="CT7" s="54" t="s">
        <v>3677</v>
      </c>
      <c r="CU7" s="54" t="s">
        <v>4069</v>
      </c>
      <c r="CV7" s="54" t="s">
        <v>4069</v>
      </c>
      <c r="CW7" s="54" t="s">
        <v>4069</v>
      </c>
      <c r="CX7" s="54" t="s">
        <v>4435</v>
      </c>
      <c r="CY7" s="54" t="s">
        <v>4595</v>
      </c>
      <c r="CZ7" s="54" t="s">
        <v>4595</v>
      </c>
      <c r="DA7" s="54" t="s">
        <v>4830</v>
      </c>
      <c r="DB7" s="54" t="s">
        <v>4830</v>
      </c>
      <c r="DC7" s="54" t="s">
        <v>5568</v>
      </c>
      <c r="DD7" s="54" t="s">
        <v>5568</v>
      </c>
      <c r="DE7" s="54" t="s">
        <v>5568</v>
      </c>
      <c r="DF7" s="523" t="s">
        <v>5881</v>
      </c>
      <c r="DG7" s="523" t="s">
        <v>5881</v>
      </c>
      <c r="DH7" s="548" t="s">
        <v>6101</v>
      </c>
      <c r="DI7" s="523" t="s">
        <v>6101</v>
      </c>
      <c r="DJ7" s="552" t="s">
        <v>6472</v>
      </c>
      <c r="DK7" s="552" t="s">
        <v>6472</v>
      </c>
      <c r="DL7" s="562" t="s">
        <v>7228</v>
      </c>
      <c r="DM7" s="523" t="s">
        <v>7228</v>
      </c>
      <c r="DN7" s="523" t="s">
        <v>7228</v>
      </c>
      <c r="DO7" s="552" t="s">
        <v>7873</v>
      </c>
      <c r="DP7" s="552" t="s">
        <v>7873</v>
      </c>
      <c r="DQ7" s="552" t="s">
        <v>8077</v>
      </c>
      <c r="DR7" s="549"/>
      <c r="DS7" s="469">
        <f t="shared" si="0"/>
        <v>0</v>
      </c>
      <c r="DT7" s="510"/>
      <c r="DU7" s="173" t="s">
        <v>8077</v>
      </c>
      <c r="DV7" s="512" t="s">
        <v>8359</v>
      </c>
      <c r="DW7" s="66" t="s">
        <v>8359</v>
      </c>
    </row>
    <row r="8" spans="1:138" x14ac:dyDescent="0.25">
      <c r="A8" s="376">
        <v>127</v>
      </c>
      <c r="B8" s="470" t="s">
        <v>302</v>
      </c>
      <c r="C8" s="54" t="s">
        <v>303</v>
      </c>
      <c r="D8" s="54" t="s">
        <v>304</v>
      </c>
      <c r="E8" s="54" t="s">
        <v>107</v>
      </c>
      <c r="F8" s="54" t="s">
        <v>5</v>
      </c>
      <c r="G8" s="499" t="s">
        <v>819</v>
      </c>
      <c r="H8" s="499"/>
      <c r="I8" s="54">
        <v>1000</v>
      </c>
      <c r="J8" s="54">
        <v>750</v>
      </c>
      <c r="K8" s="54"/>
      <c r="L8" s="54">
        <v>750</v>
      </c>
      <c r="M8" s="54"/>
      <c r="N8" s="54"/>
      <c r="O8" s="54">
        <v>750</v>
      </c>
      <c r="P8" s="54">
        <v>750</v>
      </c>
      <c r="Q8" s="54">
        <v>750</v>
      </c>
      <c r="R8" s="54">
        <v>750</v>
      </c>
      <c r="S8" s="54">
        <v>750</v>
      </c>
      <c r="T8" s="54">
        <v>750</v>
      </c>
      <c r="U8" s="54">
        <v>750</v>
      </c>
      <c r="V8" s="54">
        <v>750</v>
      </c>
      <c r="W8" s="54"/>
      <c r="X8" s="54">
        <v>800</v>
      </c>
      <c r="Y8" s="54">
        <v>800</v>
      </c>
      <c r="Z8" s="54">
        <v>800</v>
      </c>
      <c r="AA8" s="54">
        <v>800</v>
      </c>
      <c r="AB8" s="54">
        <v>800</v>
      </c>
      <c r="AC8" s="54">
        <v>800</v>
      </c>
      <c r="AD8" s="54">
        <v>800</v>
      </c>
      <c r="AE8" s="54">
        <v>800</v>
      </c>
      <c r="AF8" s="54">
        <v>800</v>
      </c>
      <c r="AG8" s="54">
        <v>800</v>
      </c>
      <c r="AH8" s="54">
        <v>800</v>
      </c>
      <c r="AI8" s="54">
        <v>800</v>
      </c>
      <c r="AJ8" s="54">
        <v>800</v>
      </c>
      <c r="AK8" s="54"/>
      <c r="AL8" s="54">
        <v>850</v>
      </c>
      <c r="AM8" s="54">
        <v>850</v>
      </c>
      <c r="AN8" s="54">
        <v>850</v>
      </c>
      <c r="AO8" s="54"/>
      <c r="AP8" s="54"/>
      <c r="AQ8" s="54">
        <v>850</v>
      </c>
      <c r="AR8" s="54">
        <v>850</v>
      </c>
      <c r="AS8" s="54">
        <v>850</v>
      </c>
      <c r="AT8" s="54">
        <v>850</v>
      </c>
      <c r="AU8" s="54">
        <v>850</v>
      </c>
      <c r="AV8" s="54">
        <v>850</v>
      </c>
      <c r="AW8" s="54">
        <v>850</v>
      </c>
      <c r="AX8" s="54">
        <v>850</v>
      </c>
      <c r="AY8" s="35"/>
      <c r="AZ8" s="35">
        <v>1000</v>
      </c>
      <c r="BA8" s="54">
        <v>1000</v>
      </c>
      <c r="BB8" s="54">
        <v>1000</v>
      </c>
      <c r="BC8" s="54">
        <v>1000</v>
      </c>
      <c r="BD8" s="54">
        <v>1000</v>
      </c>
      <c r="BE8" s="54">
        <v>1000</v>
      </c>
      <c r="BF8" s="54">
        <v>1000</v>
      </c>
      <c r="BG8" s="54">
        <v>1000</v>
      </c>
      <c r="BH8" s="54">
        <v>1000</v>
      </c>
      <c r="BI8" s="54">
        <v>1000</v>
      </c>
      <c r="BJ8" s="54">
        <v>1000</v>
      </c>
      <c r="BK8" s="54">
        <v>1000</v>
      </c>
      <c r="BL8" s="54">
        <v>1000</v>
      </c>
      <c r="BM8" s="54"/>
      <c r="BN8" s="54"/>
      <c r="BO8" s="54"/>
      <c r="BP8" s="54"/>
      <c r="BQ8" s="54"/>
      <c r="BR8" s="54"/>
      <c r="BS8" s="54"/>
      <c r="BT8" s="54">
        <v>1000</v>
      </c>
      <c r="BU8" s="54">
        <v>1000</v>
      </c>
      <c r="BV8" s="54">
        <v>1000</v>
      </c>
      <c r="BW8" s="54">
        <v>1000</v>
      </c>
      <c r="BX8" s="54">
        <v>1000</v>
      </c>
      <c r="BY8" s="54">
        <v>1000</v>
      </c>
      <c r="BZ8" s="54">
        <v>1000</v>
      </c>
      <c r="CA8" s="35"/>
      <c r="CB8" s="35">
        <v>1000</v>
      </c>
      <c r="CC8" s="54">
        <v>1000</v>
      </c>
      <c r="CD8" s="54">
        <v>1000</v>
      </c>
      <c r="CE8" s="54">
        <v>1000</v>
      </c>
      <c r="CF8" s="54">
        <v>1000</v>
      </c>
      <c r="CG8" s="54">
        <v>1000</v>
      </c>
      <c r="CH8" s="54">
        <v>1000</v>
      </c>
      <c r="CI8" s="54">
        <v>1000</v>
      </c>
      <c r="CJ8" s="54">
        <v>1000</v>
      </c>
      <c r="CK8" s="54">
        <v>1000</v>
      </c>
      <c r="CL8" s="54">
        <v>1000</v>
      </c>
      <c r="CM8" s="54">
        <v>1000</v>
      </c>
      <c r="CN8" s="54">
        <v>1000</v>
      </c>
      <c r="CO8" s="35">
        <v>0</v>
      </c>
      <c r="CP8" s="35"/>
      <c r="CQ8" s="35"/>
      <c r="CR8" s="35"/>
      <c r="CS8" s="415">
        <v>1000</v>
      </c>
      <c r="CT8" s="54" t="s">
        <v>3022</v>
      </c>
      <c r="CU8" s="54" t="s">
        <v>3022</v>
      </c>
      <c r="CV8" s="54" t="s">
        <v>3307</v>
      </c>
      <c r="CW8" s="54" t="s">
        <v>3540</v>
      </c>
      <c r="CX8" s="54" t="s">
        <v>3540</v>
      </c>
      <c r="CY8" s="54" t="s">
        <v>3725</v>
      </c>
      <c r="CZ8" s="54" t="s">
        <v>3725</v>
      </c>
      <c r="DA8" s="54" t="s">
        <v>3865</v>
      </c>
      <c r="DB8" s="54" t="s">
        <v>4018</v>
      </c>
      <c r="DC8" s="54" t="s">
        <v>4653</v>
      </c>
      <c r="DD8" s="54" t="s">
        <v>4652</v>
      </c>
      <c r="DE8" s="54" t="s">
        <v>4885</v>
      </c>
      <c r="DF8" s="523" t="s">
        <v>5186</v>
      </c>
      <c r="DG8" s="523" t="s">
        <v>5492</v>
      </c>
      <c r="DH8" s="548" t="s">
        <v>5945</v>
      </c>
      <c r="DI8" s="523" t="s">
        <v>6153</v>
      </c>
      <c r="DJ8" s="552" t="s">
        <v>6153</v>
      </c>
      <c r="DK8" s="552" t="s">
        <v>6370</v>
      </c>
      <c r="DL8" s="562" t="s">
        <v>6636</v>
      </c>
      <c r="DM8" s="523" t="s">
        <v>6806</v>
      </c>
      <c r="DN8" s="523" t="s">
        <v>7043</v>
      </c>
      <c r="DO8" s="523" t="s">
        <v>7043</v>
      </c>
      <c r="DP8" s="552" t="s">
        <v>7185</v>
      </c>
      <c r="DQ8" s="552" t="s">
        <v>7543</v>
      </c>
      <c r="DR8" s="549"/>
      <c r="DS8" s="54">
        <f t="shared" si="0"/>
        <v>0</v>
      </c>
      <c r="DT8" s="35"/>
      <c r="DU8" s="35"/>
      <c r="DV8" s="60" t="s">
        <v>7743</v>
      </c>
      <c r="DW8" s="66" t="s">
        <v>8003</v>
      </c>
    </row>
    <row r="9" spans="1:138" x14ac:dyDescent="0.25">
      <c r="A9" s="376">
        <v>192</v>
      </c>
      <c r="B9" s="470" t="s">
        <v>565</v>
      </c>
      <c r="C9" s="54" t="s">
        <v>566</v>
      </c>
      <c r="D9" s="54" t="s">
        <v>528</v>
      </c>
      <c r="E9" s="54" t="s">
        <v>331</v>
      </c>
      <c r="F9" s="54" t="s">
        <v>459</v>
      </c>
      <c r="G9" s="499" t="s">
        <v>817</v>
      </c>
      <c r="H9" s="499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>
        <v>1000</v>
      </c>
      <c r="X9" s="54">
        <v>800</v>
      </c>
      <c r="Y9" s="54">
        <v>800</v>
      </c>
      <c r="Z9" s="54">
        <v>800</v>
      </c>
      <c r="AA9" s="54">
        <v>800</v>
      </c>
      <c r="AB9" s="54">
        <v>800</v>
      </c>
      <c r="AC9" s="54">
        <v>800</v>
      </c>
      <c r="AD9" s="54">
        <v>800</v>
      </c>
      <c r="AE9" s="54">
        <v>800</v>
      </c>
      <c r="AF9" s="54">
        <v>800</v>
      </c>
      <c r="AG9" s="54">
        <v>800</v>
      </c>
      <c r="AH9" s="54">
        <v>800</v>
      </c>
      <c r="AI9" s="54">
        <v>800</v>
      </c>
      <c r="AJ9" s="54">
        <v>800</v>
      </c>
      <c r="AK9" s="54"/>
      <c r="AL9" s="54">
        <v>850</v>
      </c>
      <c r="AM9" s="54">
        <v>850</v>
      </c>
      <c r="AN9" s="54">
        <v>650</v>
      </c>
      <c r="AO9" s="54">
        <v>650</v>
      </c>
      <c r="AP9" s="54">
        <v>650</v>
      </c>
      <c r="AQ9" s="54">
        <v>650</v>
      </c>
      <c r="AR9" s="54">
        <v>650</v>
      </c>
      <c r="AS9" s="54">
        <v>650</v>
      </c>
      <c r="AT9" s="54">
        <v>650</v>
      </c>
      <c r="AU9" s="54">
        <v>650</v>
      </c>
      <c r="AV9" s="54">
        <v>650</v>
      </c>
      <c r="AW9" s="54">
        <v>650</v>
      </c>
      <c r="AX9" s="54">
        <v>650</v>
      </c>
      <c r="AY9" s="35"/>
      <c r="AZ9" s="35">
        <v>1000</v>
      </c>
      <c r="BA9" s="54">
        <v>700</v>
      </c>
      <c r="BB9" s="54">
        <v>700</v>
      </c>
      <c r="BC9" s="54">
        <v>700</v>
      </c>
      <c r="BD9" s="54">
        <v>700</v>
      </c>
      <c r="BE9" s="54">
        <v>700</v>
      </c>
      <c r="BF9" s="54">
        <v>700</v>
      </c>
      <c r="BG9" s="54">
        <v>700</v>
      </c>
      <c r="BH9" s="54">
        <v>700</v>
      </c>
      <c r="BI9" s="54">
        <v>700</v>
      </c>
      <c r="BJ9" s="54">
        <v>700</v>
      </c>
      <c r="BK9" s="54">
        <v>700</v>
      </c>
      <c r="BL9" s="54">
        <v>700</v>
      </c>
      <c r="BM9" s="54"/>
      <c r="BN9" s="54">
        <v>1000</v>
      </c>
      <c r="BO9" s="54">
        <v>700</v>
      </c>
      <c r="BP9" s="54">
        <v>700</v>
      </c>
      <c r="BQ9" s="54">
        <v>700</v>
      </c>
      <c r="BR9" s="54">
        <v>700</v>
      </c>
      <c r="BS9" s="54">
        <v>700</v>
      </c>
      <c r="BT9" s="54">
        <v>700</v>
      </c>
      <c r="BU9" s="54">
        <v>700</v>
      </c>
      <c r="BV9" s="54">
        <v>700</v>
      </c>
      <c r="BW9" s="54">
        <v>700</v>
      </c>
      <c r="BX9" s="54">
        <v>500</v>
      </c>
      <c r="BY9" s="54">
        <v>500</v>
      </c>
      <c r="BZ9" s="54">
        <v>700</v>
      </c>
      <c r="CA9" s="35"/>
      <c r="CB9" s="35" t="s">
        <v>2975</v>
      </c>
      <c r="CC9" s="54">
        <v>800</v>
      </c>
      <c r="CD9" s="54">
        <v>800</v>
      </c>
      <c r="CE9" s="54">
        <v>800</v>
      </c>
      <c r="CF9" s="54">
        <v>800</v>
      </c>
      <c r="CG9" s="54">
        <v>800</v>
      </c>
      <c r="CH9" s="54">
        <v>800</v>
      </c>
      <c r="CI9" s="54">
        <v>800</v>
      </c>
      <c r="CJ9" s="54">
        <v>800</v>
      </c>
      <c r="CK9" s="54">
        <v>800</v>
      </c>
      <c r="CL9" s="54">
        <v>800</v>
      </c>
      <c r="CM9" s="54">
        <v>800</v>
      </c>
      <c r="CN9" s="54">
        <v>800</v>
      </c>
      <c r="CO9" s="35">
        <f ca="1">1200*COUNTBLANK(CD9:CQ9)</f>
        <v>0</v>
      </c>
      <c r="CP9" s="35"/>
      <c r="CQ9" s="35"/>
      <c r="CR9" s="35"/>
      <c r="CS9" s="415">
        <v>850</v>
      </c>
      <c r="CT9" s="54" t="s">
        <v>2977</v>
      </c>
      <c r="CU9" s="54" t="s">
        <v>2977</v>
      </c>
      <c r="CV9" s="54" t="s">
        <v>3373</v>
      </c>
      <c r="CW9" s="54" t="s">
        <v>3534</v>
      </c>
      <c r="CX9" s="54" t="s">
        <v>3534</v>
      </c>
      <c r="CY9" s="54" t="s">
        <v>3776</v>
      </c>
      <c r="CZ9" s="54" t="s">
        <v>3931</v>
      </c>
      <c r="DA9" s="54" t="s">
        <v>4164</v>
      </c>
      <c r="DB9" s="54" t="s">
        <v>4164</v>
      </c>
      <c r="DC9" s="54" t="s">
        <v>4541</v>
      </c>
      <c r="DD9" s="54" t="s">
        <v>4919</v>
      </c>
      <c r="DE9" s="54" t="s">
        <v>5539</v>
      </c>
      <c r="DF9" s="523" t="s">
        <v>5540</v>
      </c>
      <c r="DG9" s="523" t="s">
        <v>5937</v>
      </c>
      <c r="DH9" s="548" t="s">
        <v>5937</v>
      </c>
      <c r="DI9" s="523" t="s">
        <v>6125</v>
      </c>
      <c r="DJ9" s="552" t="s">
        <v>6125</v>
      </c>
      <c r="DK9" s="552" t="s">
        <v>6438</v>
      </c>
      <c r="DL9" s="562" t="s">
        <v>6438</v>
      </c>
      <c r="DM9" s="523" t="s">
        <v>6640</v>
      </c>
      <c r="DN9" s="523" t="s">
        <v>6864</v>
      </c>
      <c r="DO9" s="552" t="s">
        <v>7041</v>
      </c>
      <c r="DP9" s="552" t="s">
        <v>7266</v>
      </c>
      <c r="DQ9" s="552" t="s">
        <v>7520</v>
      </c>
      <c r="DR9" s="549"/>
      <c r="DS9" s="54">
        <f>+CS9*(COUNTBLANK(CT9:DR9)-1)</f>
        <v>0</v>
      </c>
      <c r="DT9" s="35"/>
      <c r="DU9" s="35" t="s">
        <v>6864</v>
      </c>
      <c r="DV9" s="60" t="s">
        <v>7863</v>
      </c>
      <c r="DW9" s="66" t="s">
        <v>7928</v>
      </c>
      <c r="DX9" s="66" t="s">
        <v>8193</v>
      </c>
      <c r="DY9" s="66" t="s">
        <v>8193</v>
      </c>
    </row>
    <row r="10" spans="1:138" x14ac:dyDescent="0.25">
      <c r="A10" s="376">
        <v>220</v>
      </c>
      <c r="B10" s="470" t="s">
        <v>571</v>
      </c>
      <c r="C10" s="54" t="s">
        <v>572</v>
      </c>
      <c r="D10" s="54" t="s">
        <v>486</v>
      </c>
      <c r="E10" s="54" t="s">
        <v>331</v>
      </c>
      <c r="F10" s="54" t="s">
        <v>459</v>
      </c>
      <c r="G10" s="499" t="s">
        <v>826</v>
      </c>
      <c r="H10" s="499"/>
      <c r="I10" s="54"/>
      <c r="J10" s="54"/>
      <c r="K10" s="54"/>
      <c r="L10" s="54"/>
      <c r="M10" s="54"/>
      <c r="N10" s="54"/>
      <c r="O10" s="54">
        <v>800</v>
      </c>
      <c r="P10" s="54"/>
      <c r="Q10" s="54"/>
      <c r="R10" s="54"/>
      <c r="S10" s="54"/>
      <c r="T10" s="54"/>
      <c r="U10" s="54"/>
      <c r="V10" s="54"/>
      <c r="W10" s="54">
        <v>1000</v>
      </c>
      <c r="X10" s="54">
        <v>800</v>
      </c>
      <c r="Y10" s="54">
        <v>800</v>
      </c>
      <c r="Z10" s="54">
        <v>800</v>
      </c>
      <c r="AA10" s="54">
        <v>800</v>
      </c>
      <c r="AB10" s="54">
        <v>0</v>
      </c>
      <c r="AC10" s="54">
        <v>800</v>
      </c>
      <c r="AD10" s="54">
        <v>800</v>
      </c>
      <c r="AE10" s="54">
        <v>800</v>
      </c>
      <c r="AF10" s="54">
        <v>800</v>
      </c>
      <c r="AG10" s="54">
        <v>800</v>
      </c>
      <c r="AH10" s="54">
        <v>800</v>
      </c>
      <c r="AI10" s="54">
        <v>800</v>
      </c>
      <c r="AJ10" s="54">
        <v>800</v>
      </c>
      <c r="AK10" s="54"/>
      <c r="AL10" s="54">
        <v>850</v>
      </c>
      <c r="AM10" s="54">
        <v>850</v>
      </c>
      <c r="AN10" s="54">
        <v>850</v>
      </c>
      <c r="AO10" s="54">
        <v>850</v>
      </c>
      <c r="AP10" s="54">
        <v>850</v>
      </c>
      <c r="AQ10" s="54">
        <v>850</v>
      </c>
      <c r="AR10" s="54">
        <v>850</v>
      </c>
      <c r="AS10" s="54">
        <v>850</v>
      </c>
      <c r="AT10" s="54">
        <v>850</v>
      </c>
      <c r="AU10" s="54">
        <v>850</v>
      </c>
      <c r="AV10" s="54">
        <v>850</v>
      </c>
      <c r="AW10" s="54">
        <v>850</v>
      </c>
      <c r="AX10" s="54">
        <v>850</v>
      </c>
      <c r="AY10" s="35"/>
      <c r="AZ10" s="35">
        <v>1000</v>
      </c>
      <c r="BA10" s="54">
        <v>1000</v>
      </c>
      <c r="BB10" s="54">
        <v>1000</v>
      </c>
      <c r="BC10" s="54">
        <v>1000</v>
      </c>
      <c r="BD10" s="54">
        <v>1000</v>
      </c>
      <c r="BE10" s="54">
        <v>1000</v>
      </c>
      <c r="BF10" s="54">
        <v>1000</v>
      </c>
      <c r="BG10" s="54">
        <v>1000</v>
      </c>
      <c r="BH10" s="54">
        <v>1000</v>
      </c>
      <c r="BI10" s="54">
        <v>1000</v>
      </c>
      <c r="BJ10" s="54">
        <v>1000</v>
      </c>
      <c r="BK10" s="54">
        <v>1000</v>
      </c>
      <c r="BL10" s="54">
        <v>1000</v>
      </c>
      <c r="BM10" s="54"/>
      <c r="BN10" s="54">
        <v>1000</v>
      </c>
      <c r="BO10" s="54">
        <v>1000</v>
      </c>
      <c r="BP10" s="54">
        <v>1000</v>
      </c>
      <c r="BQ10" s="54">
        <v>1000</v>
      </c>
      <c r="BR10" s="54">
        <v>1000</v>
      </c>
      <c r="BS10" s="54">
        <v>1000</v>
      </c>
      <c r="BT10" s="54">
        <v>1000</v>
      </c>
      <c r="BU10" s="54">
        <v>1000</v>
      </c>
      <c r="BV10" s="54">
        <v>1000</v>
      </c>
      <c r="BW10" s="54">
        <v>1000</v>
      </c>
      <c r="BX10" s="54">
        <v>1000</v>
      </c>
      <c r="BY10" s="54">
        <v>1000</v>
      </c>
      <c r="BZ10" s="54">
        <v>1000</v>
      </c>
      <c r="CA10" s="35"/>
      <c r="CB10" s="35" t="s">
        <v>4501</v>
      </c>
      <c r="CC10" s="54" t="s">
        <v>4049</v>
      </c>
      <c r="CD10" s="54" t="s">
        <v>4049</v>
      </c>
      <c r="CE10" s="54" t="s">
        <v>4049</v>
      </c>
      <c r="CF10" s="54" t="s">
        <v>4049</v>
      </c>
      <c r="CG10" s="54" t="s">
        <v>4049</v>
      </c>
      <c r="CH10" s="54" t="s">
        <v>4049</v>
      </c>
      <c r="CI10" s="54" t="s">
        <v>4501</v>
      </c>
      <c r="CJ10" s="54" t="s">
        <v>4501</v>
      </c>
      <c r="CK10" s="54" t="s">
        <v>4501</v>
      </c>
      <c r="CL10" s="54" t="s">
        <v>4501</v>
      </c>
      <c r="CM10" s="54" t="s">
        <v>4501</v>
      </c>
      <c r="CN10" s="54" t="s">
        <v>4501</v>
      </c>
      <c r="CO10" s="35">
        <v>0</v>
      </c>
      <c r="CP10" s="35"/>
      <c r="CQ10" s="35"/>
      <c r="CR10" s="35">
        <v>0</v>
      </c>
      <c r="CS10" s="415">
        <v>1100</v>
      </c>
      <c r="CT10" s="54">
        <v>0</v>
      </c>
      <c r="CU10" s="54">
        <v>0</v>
      </c>
      <c r="CV10" s="54">
        <v>0</v>
      </c>
      <c r="CW10" s="54">
        <v>0</v>
      </c>
      <c r="CX10" s="54" t="s">
        <v>5705</v>
      </c>
      <c r="CY10" s="54" t="s">
        <v>5705</v>
      </c>
      <c r="CZ10" s="54" t="s">
        <v>5705</v>
      </c>
      <c r="DA10" s="54" t="s">
        <v>5705</v>
      </c>
      <c r="DB10" s="54" t="s">
        <v>5705</v>
      </c>
      <c r="DC10" s="54" t="s">
        <v>5705</v>
      </c>
      <c r="DD10" s="54">
        <v>0</v>
      </c>
      <c r="DE10" s="54" t="s">
        <v>6333</v>
      </c>
      <c r="DF10" s="523" t="s">
        <v>6333</v>
      </c>
      <c r="DG10" s="523" t="s">
        <v>6333</v>
      </c>
      <c r="DH10" s="548" t="s">
        <v>6333</v>
      </c>
      <c r="DI10" s="523" t="s">
        <v>6333</v>
      </c>
      <c r="DJ10" s="552" t="s">
        <v>6333</v>
      </c>
      <c r="DK10" s="552" t="s">
        <v>7360</v>
      </c>
      <c r="DL10" s="562" t="s">
        <v>7360</v>
      </c>
      <c r="DM10" s="523"/>
      <c r="DN10" s="523"/>
      <c r="DO10" s="552"/>
      <c r="DP10" s="552"/>
      <c r="DQ10" s="552"/>
      <c r="DR10" s="549"/>
      <c r="DS10" s="469">
        <f t="shared" ref="DS10:DS16" si="1">+CS10*(COUNTBLANK(CT10:DR10)-1)</f>
        <v>5500</v>
      </c>
      <c r="DT10" s="510"/>
      <c r="DU10" s="510"/>
      <c r="DV10" s="512"/>
      <c r="DW10" s="77"/>
      <c r="DX10" s="77"/>
    </row>
    <row r="11" spans="1:138" x14ac:dyDescent="0.25">
      <c r="A11" s="376">
        <v>223</v>
      </c>
      <c r="B11" s="470" t="s">
        <v>573</v>
      </c>
      <c r="C11" s="54" t="s">
        <v>574</v>
      </c>
      <c r="D11" s="54" t="s">
        <v>575</v>
      </c>
      <c r="E11" s="54" t="s">
        <v>331</v>
      </c>
      <c r="F11" s="54" t="s">
        <v>459</v>
      </c>
      <c r="G11" s="499" t="s">
        <v>827</v>
      </c>
      <c r="H11" s="499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>
        <v>800</v>
      </c>
      <c r="Y11" s="54">
        <v>800</v>
      </c>
      <c r="Z11" s="54">
        <v>800</v>
      </c>
      <c r="AA11" s="54">
        <v>0</v>
      </c>
      <c r="AB11" s="54">
        <v>800</v>
      </c>
      <c r="AC11" s="54">
        <v>800</v>
      </c>
      <c r="AD11" s="54">
        <v>800</v>
      </c>
      <c r="AE11" s="54">
        <v>800</v>
      </c>
      <c r="AF11" s="54">
        <v>800</v>
      </c>
      <c r="AG11" s="54">
        <v>800</v>
      </c>
      <c r="AH11" s="54">
        <v>800</v>
      </c>
      <c r="AI11" s="54">
        <v>800</v>
      </c>
      <c r="AJ11" s="54">
        <v>800</v>
      </c>
      <c r="AK11" s="54"/>
      <c r="AL11" s="54">
        <v>850</v>
      </c>
      <c r="AM11" s="54">
        <v>800</v>
      </c>
      <c r="AN11" s="54">
        <v>800</v>
      </c>
      <c r="AO11" s="54">
        <v>800</v>
      </c>
      <c r="AP11" s="54">
        <v>850</v>
      </c>
      <c r="AQ11" s="54">
        <v>850</v>
      </c>
      <c r="AR11" s="54">
        <v>850</v>
      </c>
      <c r="AS11" s="54">
        <v>850</v>
      </c>
      <c r="AT11" s="54">
        <v>850</v>
      </c>
      <c r="AU11" s="54">
        <v>850</v>
      </c>
      <c r="AV11" s="54">
        <v>850</v>
      </c>
      <c r="AW11" s="54">
        <v>850</v>
      </c>
      <c r="AX11" s="54">
        <v>850</v>
      </c>
      <c r="AY11" s="35"/>
      <c r="AZ11" s="35"/>
      <c r="BA11" s="54">
        <v>850</v>
      </c>
      <c r="BB11" s="54">
        <v>850</v>
      </c>
      <c r="BC11" s="54">
        <v>850</v>
      </c>
      <c r="BD11" s="54">
        <v>850</v>
      </c>
      <c r="BE11" s="54">
        <v>850</v>
      </c>
      <c r="BF11" s="54">
        <v>850</v>
      </c>
      <c r="BG11" s="54">
        <v>850</v>
      </c>
      <c r="BH11" s="54">
        <v>850</v>
      </c>
      <c r="BI11" s="54">
        <v>850</v>
      </c>
      <c r="BJ11" s="54">
        <v>850</v>
      </c>
      <c r="BK11" s="54">
        <v>850</v>
      </c>
      <c r="BL11" s="54">
        <v>850</v>
      </c>
      <c r="BM11" s="54"/>
      <c r="BN11" s="54">
        <v>1000</v>
      </c>
      <c r="BO11" s="54">
        <v>850</v>
      </c>
      <c r="BP11" s="54">
        <v>850</v>
      </c>
      <c r="BQ11" s="54">
        <v>850</v>
      </c>
      <c r="BR11" s="54">
        <v>850</v>
      </c>
      <c r="BS11" s="54">
        <v>850</v>
      </c>
      <c r="BT11" s="54">
        <v>850</v>
      </c>
      <c r="BU11" s="54">
        <v>850</v>
      </c>
      <c r="BV11" s="54">
        <v>850</v>
      </c>
      <c r="BW11" s="54">
        <v>850</v>
      </c>
      <c r="BX11" s="54">
        <v>850</v>
      </c>
      <c r="BY11" s="54">
        <v>850</v>
      </c>
      <c r="BZ11" s="54">
        <v>850</v>
      </c>
      <c r="CA11" s="35"/>
      <c r="CB11" s="35">
        <v>1000</v>
      </c>
      <c r="CC11" s="54">
        <v>950</v>
      </c>
      <c r="CD11" s="54">
        <v>950</v>
      </c>
      <c r="CE11" s="54">
        <v>950</v>
      </c>
      <c r="CF11" s="54">
        <v>950</v>
      </c>
      <c r="CG11" s="54">
        <v>950</v>
      </c>
      <c r="CH11" s="54">
        <v>950</v>
      </c>
      <c r="CI11" s="54">
        <v>950</v>
      </c>
      <c r="CJ11" s="54">
        <v>950</v>
      </c>
      <c r="CK11" s="54">
        <v>950</v>
      </c>
      <c r="CL11" s="54">
        <v>950</v>
      </c>
      <c r="CM11" s="54">
        <v>950</v>
      </c>
      <c r="CN11" s="54">
        <v>950</v>
      </c>
      <c r="CO11" s="35">
        <f ca="1">950*COUNTBLANK(CD11:CQ11)</f>
        <v>0</v>
      </c>
      <c r="CP11" s="35"/>
      <c r="CQ11" s="35" t="s">
        <v>4209</v>
      </c>
      <c r="CR11" s="35"/>
      <c r="CS11" s="415">
        <v>1100</v>
      </c>
      <c r="CT11" s="54" t="s">
        <v>2573</v>
      </c>
      <c r="CU11" s="54" t="s">
        <v>3062</v>
      </c>
      <c r="CV11" s="54" t="s">
        <v>3748</v>
      </c>
      <c r="CW11" s="54" t="s">
        <v>3748</v>
      </c>
      <c r="CX11" s="54" t="s">
        <v>4077</v>
      </c>
      <c r="CY11" s="54" t="s">
        <v>4077</v>
      </c>
      <c r="CZ11" s="54" t="s">
        <v>4077</v>
      </c>
      <c r="DA11" s="54" t="s">
        <v>4077</v>
      </c>
      <c r="DB11" s="54" t="s">
        <v>4209</v>
      </c>
      <c r="DC11" s="54" t="s">
        <v>4355</v>
      </c>
      <c r="DD11" s="54" t="s">
        <v>4599</v>
      </c>
      <c r="DE11" s="54" t="s">
        <v>4924</v>
      </c>
      <c r="DF11" s="523" t="s">
        <v>5645</v>
      </c>
      <c r="DG11" s="523" t="s">
        <v>5645</v>
      </c>
      <c r="DH11" s="548" t="s">
        <v>6160</v>
      </c>
      <c r="DI11" s="523" t="s">
        <v>6160</v>
      </c>
      <c r="DJ11" s="552" t="s">
        <v>6426</v>
      </c>
      <c r="DK11" s="552" t="s">
        <v>6426</v>
      </c>
      <c r="DL11" s="562" t="s">
        <v>6498</v>
      </c>
      <c r="DM11" s="523" t="s">
        <v>6498</v>
      </c>
      <c r="DN11" s="523" t="s">
        <v>6767</v>
      </c>
      <c r="DO11" s="552" t="s">
        <v>7095</v>
      </c>
      <c r="DP11" s="552" t="s">
        <v>7257</v>
      </c>
      <c r="DQ11" s="552" t="s">
        <v>7589</v>
      </c>
      <c r="DR11" s="549"/>
      <c r="DS11" s="54">
        <f t="shared" si="1"/>
        <v>0</v>
      </c>
      <c r="DT11" s="35"/>
      <c r="DU11" s="35" t="s">
        <v>6767</v>
      </c>
      <c r="DV11" s="60" t="s">
        <v>7856</v>
      </c>
      <c r="DW11" s="66" t="s">
        <v>8097</v>
      </c>
      <c r="DX11" s="66" t="s">
        <v>8235</v>
      </c>
      <c r="DY11" s="66" t="s">
        <v>8235</v>
      </c>
    </row>
    <row r="12" spans="1:138" x14ac:dyDescent="0.25">
      <c r="A12" s="376">
        <v>260</v>
      </c>
      <c r="B12" s="470" t="s">
        <v>644</v>
      </c>
      <c r="C12" s="54" t="s">
        <v>301</v>
      </c>
      <c r="D12" s="54" t="s">
        <v>645</v>
      </c>
      <c r="E12" s="54" t="s">
        <v>331</v>
      </c>
      <c r="F12" s="54" t="s">
        <v>459</v>
      </c>
      <c r="G12" s="499" t="s">
        <v>832</v>
      </c>
      <c r="H12" s="499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>
        <v>1000</v>
      </c>
      <c r="X12" s="54">
        <v>800</v>
      </c>
      <c r="Y12" s="54">
        <v>800</v>
      </c>
      <c r="Z12" s="54">
        <v>800</v>
      </c>
      <c r="AA12" s="54">
        <v>0</v>
      </c>
      <c r="AB12" s="54">
        <v>0</v>
      </c>
      <c r="AC12" s="54">
        <v>800</v>
      </c>
      <c r="AD12" s="54">
        <v>800</v>
      </c>
      <c r="AE12" s="54">
        <v>800</v>
      </c>
      <c r="AF12" s="54">
        <v>800</v>
      </c>
      <c r="AG12" s="54">
        <v>800</v>
      </c>
      <c r="AH12" s="54">
        <v>800</v>
      </c>
      <c r="AI12" s="54">
        <v>800</v>
      </c>
      <c r="AJ12" s="54">
        <v>800</v>
      </c>
      <c r="AK12" s="54"/>
      <c r="AL12" s="54">
        <v>850</v>
      </c>
      <c r="AM12" s="54">
        <v>850</v>
      </c>
      <c r="AN12" s="54">
        <v>850</v>
      </c>
      <c r="AO12" s="54">
        <v>850</v>
      </c>
      <c r="AP12" s="54">
        <v>850</v>
      </c>
      <c r="AQ12" s="54">
        <v>850</v>
      </c>
      <c r="AR12" s="54">
        <v>850</v>
      </c>
      <c r="AS12" s="54">
        <v>850</v>
      </c>
      <c r="AT12" s="54">
        <v>850</v>
      </c>
      <c r="AU12" s="54">
        <v>850</v>
      </c>
      <c r="AV12" s="54">
        <v>850</v>
      </c>
      <c r="AW12" s="54">
        <v>850</v>
      </c>
      <c r="AX12" s="54">
        <v>850</v>
      </c>
      <c r="AY12" s="35"/>
      <c r="AZ12" s="35"/>
      <c r="BA12" s="54">
        <v>1000</v>
      </c>
      <c r="BB12" s="54"/>
      <c r="BC12" s="54"/>
      <c r="BD12" s="54">
        <v>1000</v>
      </c>
      <c r="BE12" s="54">
        <v>1000</v>
      </c>
      <c r="BF12" s="54">
        <v>1000</v>
      </c>
      <c r="BG12" s="54">
        <v>1000</v>
      </c>
      <c r="BH12" s="54">
        <v>1000</v>
      </c>
      <c r="BI12" s="54">
        <v>1000</v>
      </c>
      <c r="BJ12" s="54">
        <v>1000</v>
      </c>
      <c r="BK12" s="54">
        <v>1000</v>
      </c>
      <c r="BL12" s="54">
        <v>1000</v>
      </c>
      <c r="BM12" s="54"/>
      <c r="BN12" s="54"/>
      <c r="BO12" s="54">
        <v>1000</v>
      </c>
      <c r="BP12" s="54">
        <v>1000</v>
      </c>
      <c r="BQ12" s="54">
        <v>1000</v>
      </c>
      <c r="BR12" s="54">
        <v>1000</v>
      </c>
      <c r="BS12" s="54">
        <v>1000</v>
      </c>
      <c r="BT12" s="54">
        <v>1000</v>
      </c>
      <c r="BU12" s="54">
        <v>1000</v>
      </c>
      <c r="BV12" s="54">
        <v>1000</v>
      </c>
      <c r="BW12" s="54">
        <v>1000</v>
      </c>
      <c r="BX12" s="54">
        <v>1000</v>
      </c>
      <c r="BY12" s="54">
        <v>1000</v>
      </c>
      <c r="BZ12" s="54">
        <v>1000</v>
      </c>
      <c r="CA12" s="35"/>
      <c r="CB12" s="35">
        <v>1100</v>
      </c>
      <c r="CC12" s="54">
        <v>1100</v>
      </c>
      <c r="CD12" s="54">
        <v>1100</v>
      </c>
      <c r="CE12" s="54">
        <v>1100</v>
      </c>
      <c r="CF12" s="54" t="s">
        <v>2375</v>
      </c>
      <c r="CG12" s="54">
        <v>1100</v>
      </c>
      <c r="CH12" s="54">
        <v>1100</v>
      </c>
      <c r="CI12" s="54">
        <v>1100</v>
      </c>
      <c r="CJ12" s="54">
        <v>1100</v>
      </c>
      <c r="CK12" s="54">
        <v>1100</v>
      </c>
      <c r="CL12" s="54">
        <v>1100</v>
      </c>
      <c r="CM12" s="54">
        <v>1100</v>
      </c>
      <c r="CN12" s="54">
        <v>1100</v>
      </c>
      <c r="CO12" s="35">
        <f ca="1">1100*COUNTBLANK(CD12:CQ12)</f>
        <v>0</v>
      </c>
      <c r="CP12" s="35"/>
      <c r="CQ12" s="35" t="s">
        <v>5045</v>
      </c>
      <c r="CR12" s="35"/>
      <c r="CS12" s="415">
        <v>1100</v>
      </c>
      <c r="CT12" s="54" t="s">
        <v>3064</v>
      </c>
      <c r="CU12" s="54" t="s">
        <v>3065</v>
      </c>
      <c r="CV12" s="54" t="s">
        <v>3398</v>
      </c>
      <c r="CW12" s="54" t="s">
        <v>3398</v>
      </c>
      <c r="CX12" s="54" t="s">
        <v>3978</v>
      </c>
      <c r="CY12" s="54" t="s">
        <v>3978</v>
      </c>
      <c r="CZ12" s="54" t="s">
        <v>3978</v>
      </c>
      <c r="DA12" s="54" t="s">
        <v>3978</v>
      </c>
      <c r="DB12" s="54" t="s">
        <v>4480</v>
      </c>
      <c r="DC12" s="54" t="s">
        <v>4480</v>
      </c>
      <c r="DD12" s="54" t="s">
        <v>4752</v>
      </c>
      <c r="DE12" s="54" t="s">
        <v>5045</v>
      </c>
      <c r="DF12" s="523" t="s">
        <v>5188</v>
      </c>
      <c r="DG12" s="523" t="s">
        <v>5578</v>
      </c>
      <c r="DH12" s="548" t="s">
        <v>5799</v>
      </c>
      <c r="DI12" s="523" t="s">
        <v>5799</v>
      </c>
      <c r="DJ12" s="552" t="s">
        <v>6154</v>
      </c>
      <c r="DK12" s="552" t="s">
        <v>6154</v>
      </c>
      <c r="DL12" s="562" t="s">
        <v>6315</v>
      </c>
      <c r="DM12" s="523" t="s">
        <v>6789</v>
      </c>
      <c r="DN12" s="523" t="s">
        <v>6789</v>
      </c>
      <c r="DO12" s="552" t="s">
        <v>7186</v>
      </c>
      <c r="DP12" s="552" t="s">
        <v>7186</v>
      </c>
      <c r="DQ12" s="552" t="s">
        <v>7544</v>
      </c>
      <c r="DR12" s="549"/>
      <c r="DS12" s="54">
        <f t="shared" si="1"/>
        <v>0</v>
      </c>
      <c r="DT12" s="35"/>
      <c r="DU12" s="35" t="s">
        <v>7612</v>
      </c>
      <c r="DV12" s="60" t="s">
        <v>8046</v>
      </c>
      <c r="DW12" s="66" t="s">
        <v>8046</v>
      </c>
      <c r="DX12" s="66" t="s">
        <v>8380</v>
      </c>
      <c r="DY12" s="66" t="s">
        <v>8380</v>
      </c>
    </row>
    <row r="13" spans="1:138" x14ac:dyDescent="0.25">
      <c r="A13" s="389">
        <v>310</v>
      </c>
      <c r="B13" s="468" t="s">
        <v>1123</v>
      </c>
      <c r="C13" s="54" t="s">
        <v>1120</v>
      </c>
      <c r="D13" s="54" t="s">
        <v>1121</v>
      </c>
      <c r="E13" s="54" t="s">
        <v>320</v>
      </c>
      <c r="F13" s="54" t="s">
        <v>991</v>
      </c>
      <c r="G13" s="499" t="s">
        <v>1122</v>
      </c>
      <c r="H13" s="499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>
        <v>2500</v>
      </c>
      <c r="AL13" s="54">
        <v>850</v>
      </c>
      <c r="AM13" s="54">
        <v>850</v>
      </c>
      <c r="AN13" s="54">
        <v>850</v>
      </c>
      <c r="AO13" s="54"/>
      <c r="AP13" s="54"/>
      <c r="AQ13" s="54">
        <v>850</v>
      </c>
      <c r="AR13" s="54">
        <v>850</v>
      </c>
      <c r="AS13" s="54">
        <v>850</v>
      </c>
      <c r="AT13" s="54">
        <v>850</v>
      </c>
      <c r="AU13" s="54">
        <v>850</v>
      </c>
      <c r="AV13" s="54">
        <v>850</v>
      </c>
      <c r="AW13" s="54">
        <v>850</v>
      </c>
      <c r="AX13" s="54">
        <v>850</v>
      </c>
      <c r="AY13" s="35"/>
      <c r="AZ13" s="35">
        <f>500+500</f>
        <v>1000</v>
      </c>
      <c r="BA13" s="54">
        <v>1000</v>
      </c>
      <c r="BB13" s="54">
        <v>1000</v>
      </c>
      <c r="BC13" s="54">
        <v>1000</v>
      </c>
      <c r="BD13" s="54">
        <v>1000</v>
      </c>
      <c r="BE13" s="54">
        <v>1000</v>
      </c>
      <c r="BF13" s="54">
        <v>1000</v>
      </c>
      <c r="BG13" s="54">
        <v>1000</v>
      </c>
      <c r="BH13" s="54">
        <v>1000</v>
      </c>
      <c r="BI13" s="54">
        <v>1000</v>
      </c>
      <c r="BJ13" s="54">
        <v>1000</v>
      </c>
      <c r="BK13" s="54">
        <v>1000</v>
      </c>
      <c r="BL13" s="54">
        <v>1000</v>
      </c>
      <c r="BM13" s="54"/>
      <c r="BN13" s="54">
        <v>1000</v>
      </c>
      <c r="BO13" s="54">
        <v>800</v>
      </c>
      <c r="BP13" s="54">
        <v>800</v>
      </c>
      <c r="BQ13" s="54">
        <v>1000</v>
      </c>
      <c r="BR13" s="54">
        <v>1000</v>
      </c>
      <c r="BS13" s="54">
        <v>1000</v>
      </c>
      <c r="BT13" s="54">
        <v>1000</v>
      </c>
      <c r="BU13" s="54">
        <v>1000</v>
      </c>
      <c r="BV13" s="54">
        <v>1000</v>
      </c>
      <c r="BW13" s="54">
        <v>1000</v>
      </c>
      <c r="BX13" s="54">
        <v>1000</v>
      </c>
      <c r="BY13" s="54">
        <v>1000</v>
      </c>
      <c r="BZ13" s="54">
        <v>1000</v>
      </c>
      <c r="CA13" s="35" t="s">
        <v>2329</v>
      </c>
      <c r="CB13" s="35">
        <v>1200</v>
      </c>
      <c r="CC13" s="54">
        <v>1200</v>
      </c>
      <c r="CD13" s="54">
        <v>1200</v>
      </c>
      <c r="CE13" s="54">
        <v>1200</v>
      </c>
      <c r="CF13" s="54"/>
      <c r="CG13" s="54">
        <v>1200</v>
      </c>
      <c r="CH13" s="54">
        <v>1200</v>
      </c>
      <c r="CI13" s="54">
        <v>1200</v>
      </c>
      <c r="CJ13" s="54">
        <v>1200</v>
      </c>
      <c r="CK13" s="54">
        <v>1200</v>
      </c>
      <c r="CL13" s="54">
        <v>1200</v>
      </c>
      <c r="CM13" s="54">
        <v>1200</v>
      </c>
      <c r="CN13" s="54">
        <v>1200</v>
      </c>
      <c r="CO13" s="35">
        <v>0</v>
      </c>
      <c r="CP13" s="35"/>
      <c r="CQ13" s="35" t="s">
        <v>3690</v>
      </c>
      <c r="CR13" s="35"/>
      <c r="CS13" s="415">
        <v>1400</v>
      </c>
      <c r="CT13" s="54" t="s">
        <v>2729</v>
      </c>
      <c r="CU13" s="54" t="s">
        <v>2898</v>
      </c>
      <c r="CV13" s="54" t="s">
        <v>2729</v>
      </c>
      <c r="CW13" s="54" t="s">
        <v>2898</v>
      </c>
      <c r="CX13" s="54" t="s">
        <v>3375</v>
      </c>
      <c r="CY13" s="54" t="s">
        <v>3568</v>
      </c>
      <c r="CZ13" s="54" t="s">
        <v>3690</v>
      </c>
      <c r="DA13" s="54" t="s">
        <v>3939</v>
      </c>
      <c r="DB13" s="54" t="s">
        <v>4170</v>
      </c>
      <c r="DC13" s="54" t="s">
        <v>4404</v>
      </c>
      <c r="DD13" s="54" t="s">
        <v>4667</v>
      </c>
      <c r="DE13" s="54" t="s">
        <v>4970</v>
      </c>
      <c r="DF13" s="523" t="s">
        <v>5267</v>
      </c>
      <c r="DG13" s="523" t="s">
        <v>5573</v>
      </c>
      <c r="DH13" s="548" t="s">
        <v>4970</v>
      </c>
      <c r="DI13" s="523" t="s">
        <v>6000</v>
      </c>
      <c r="DJ13" s="552" t="s">
        <v>6137</v>
      </c>
      <c r="DK13" s="552" t="s">
        <v>6137</v>
      </c>
      <c r="DL13" s="562" t="s">
        <v>6397</v>
      </c>
      <c r="DM13" s="523" t="s">
        <v>6813</v>
      </c>
      <c r="DN13" s="523" t="s">
        <v>6814</v>
      </c>
      <c r="DO13" s="552" t="s">
        <v>7046</v>
      </c>
      <c r="DP13" s="552" t="s">
        <v>7292</v>
      </c>
      <c r="DQ13" s="552" t="s">
        <v>7528</v>
      </c>
      <c r="DR13" s="549"/>
      <c r="DS13" s="54">
        <f t="shared" si="1"/>
        <v>0</v>
      </c>
      <c r="DT13" s="516" t="s">
        <v>7766</v>
      </c>
      <c r="DU13" s="35"/>
      <c r="DV13" s="515" t="s">
        <v>7765</v>
      </c>
      <c r="DW13" s="66" t="s">
        <v>8030</v>
      </c>
      <c r="DX13" s="66" t="s">
        <v>8264</v>
      </c>
      <c r="DY13" s="66" t="s">
        <v>8264</v>
      </c>
    </row>
    <row r="14" spans="1:138" x14ac:dyDescent="0.25">
      <c r="A14" s="389">
        <v>384</v>
      </c>
      <c r="B14" s="468" t="s">
        <v>1395</v>
      </c>
      <c r="C14" s="54" t="s">
        <v>461</v>
      </c>
      <c r="D14" s="54" t="s">
        <v>1392</v>
      </c>
      <c r="E14" s="54" t="s">
        <v>382</v>
      </c>
      <c r="F14" s="54" t="s">
        <v>1350</v>
      </c>
      <c r="G14" s="499" t="s">
        <v>1396</v>
      </c>
      <c r="H14" s="499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35">
        <v>2000</v>
      </c>
      <c r="AZ14" s="35">
        <f>500+500</f>
        <v>1000</v>
      </c>
      <c r="BA14" s="54">
        <v>1000</v>
      </c>
      <c r="BB14" s="54">
        <v>1000</v>
      </c>
      <c r="BC14" s="54">
        <v>1000</v>
      </c>
      <c r="BD14" s="54">
        <v>1000</v>
      </c>
      <c r="BE14" s="54">
        <v>1000</v>
      </c>
      <c r="BF14" s="54">
        <v>1000</v>
      </c>
      <c r="BG14" s="54">
        <v>1000</v>
      </c>
      <c r="BH14" s="54">
        <v>1000</v>
      </c>
      <c r="BI14" s="54">
        <v>1000</v>
      </c>
      <c r="BJ14" s="54">
        <v>1000</v>
      </c>
      <c r="BK14" s="54">
        <v>1000</v>
      </c>
      <c r="BL14" s="54">
        <v>1000</v>
      </c>
      <c r="BM14" s="54"/>
      <c r="BN14" s="54">
        <v>1000</v>
      </c>
      <c r="BO14" s="54">
        <v>800</v>
      </c>
      <c r="BP14" s="54">
        <v>800</v>
      </c>
      <c r="BQ14" s="54">
        <v>1000</v>
      </c>
      <c r="BR14" s="54">
        <v>1000</v>
      </c>
      <c r="BS14" s="54">
        <v>1000</v>
      </c>
      <c r="BT14" s="54">
        <v>1000</v>
      </c>
      <c r="BU14" s="54">
        <v>1000</v>
      </c>
      <c r="BV14" s="54">
        <v>1000</v>
      </c>
      <c r="BW14" s="54">
        <v>1000</v>
      </c>
      <c r="BX14" s="54">
        <v>1000</v>
      </c>
      <c r="BY14" s="54">
        <v>1000</v>
      </c>
      <c r="BZ14" s="54">
        <v>1000</v>
      </c>
      <c r="CA14" s="35"/>
      <c r="CB14" s="35">
        <v>1200</v>
      </c>
      <c r="CC14" s="54">
        <v>1200</v>
      </c>
      <c r="CD14" s="54">
        <v>1200</v>
      </c>
      <c r="CE14" s="54">
        <v>1200</v>
      </c>
      <c r="CF14" s="54">
        <v>1200</v>
      </c>
      <c r="CG14" s="54">
        <v>1200</v>
      </c>
      <c r="CH14" s="54">
        <v>1200</v>
      </c>
      <c r="CI14" s="54">
        <v>1200</v>
      </c>
      <c r="CJ14" s="54">
        <v>1200</v>
      </c>
      <c r="CK14" s="54">
        <v>1200</v>
      </c>
      <c r="CL14" s="54">
        <v>1200</v>
      </c>
      <c r="CM14" s="54">
        <v>1200</v>
      </c>
      <c r="CN14" s="54">
        <v>1200</v>
      </c>
      <c r="CO14" s="35">
        <v>0</v>
      </c>
      <c r="CP14" s="35"/>
      <c r="CQ14" s="35" t="s">
        <v>2587</v>
      </c>
      <c r="CR14" s="35"/>
      <c r="CS14" s="415">
        <v>1400</v>
      </c>
      <c r="CT14" s="54" t="s">
        <v>2564</v>
      </c>
      <c r="CU14" s="54" t="s">
        <v>2587</v>
      </c>
      <c r="CV14" s="54" t="s">
        <v>2402</v>
      </c>
      <c r="CW14" s="54" t="s">
        <v>2587</v>
      </c>
      <c r="CX14" s="54" t="s">
        <v>2587</v>
      </c>
      <c r="CY14" s="54" t="s">
        <v>2587</v>
      </c>
      <c r="CZ14" s="54" t="s">
        <v>2587</v>
      </c>
      <c r="DA14" s="54" t="s">
        <v>2587</v>
      </c>
      <c r="DB14" s="54" t="s">
        <v>2587</v>
      </c>
      <c r="DC14" s="54" t="s">
        <v>2587</v>
      </c>
      <c r="DD14" s="54" t="s">
        <v>2587</v>
      </c>
      <c r="DE14" s="54" t="s">
        <v>2587</v>
      </c>
      <c r="DF14" s="523" t="s">
        <v>5065</v>
      </c>
      <c r="DG14" s="523" t="s">
        <v>5065</v>
      </c>
      <c r="DH14" s="548" t="s">
        <v>5065</v>
      </c>
      <c r="DI14" s="523" t="s">
        <v>5065</v>
      </c>
      <c r="DJ14" s="552" t="s">
        <v>5065</v>
      </c>
      <c r="DK14" s="552" t="s">
        <v>5065</v>
      </c>
      <c r="DL14" s="562" t="s">
        <v>5065</v>
      </c>
      <c r="DM14" s="523" t="s">
        <v>5065</v>
      </c>
      <c r="DN14" s="523" t="s">
        <v>5065</v>
      </c>
      <c r="DO14" s="523" t="s">
        <v>5065</v>
      </c>
      <c r="DP14" s="523" t="s">
        <v>5065</v>
      </c>
      <c r="DQ14" s="523" t="s">
        <v>5065</v>
      </c>
      <c r="DR14" s="549"/>
      <c r="DS14" s="549"/>
      <c r="DT14" s="54">
        <f>+CS14*(COUNTBLANK(CT14:DS14)-1)</f>
        <v>1400</v>
      </c>
      <c r="DU14" s="35" t="s">
        <v>7656</v>
      </c>
      <c r="DV14" s="54" t="s">
        <v>7657</v>
      </c>
      <c r="DW14" s="54" t="s">
        <v>7658</v>
      </c>
      <c r="DX14" s="54"/>
      <c r="DY14" s="114"/>
      <c r="DZ14" s="114"/>
      <c r="EA14" s="54" t="s">
        <v>7659</v>
      </c>
      <c r="EB14" s="54" t="s">
        <v>7660</v>
      </c>
      <c r="EC14" s="54" t="s">
        <v>7661</v>
      </c>
      <c r="ED14" s="54" t="s">
        <v>7662</v>
      </c>
      <c r="EE14" s="54" t="s">
        <v>7663</v>
      </c>
      <c r="EF14" s="54" t="s">
        <v>7664</v>
      </c>
      <c r="EG14" s="54" t="s">
        <v>7665</v>
      </c>
      <c r="EH14" s="54" t="s">
        <v>7666</v>
      </c>
    </row>
    <row r="15" spans="1:138" x14ac:dyDescent="0.25">
      <c r="A15" s="389">
        <v>472</v>
      </c>
      <c r="B15" s="468" t="s">
        <v>1812</v>
      </c>
      <c r="C15" s="54" t="s">
        <v>1811</v>
      </c>
      <c r="D15" s="54" t="s">
        <v>1881</v>
      </c>
      <c r="E15" s="54" t="s">
        <v>382</v>
      </c>
      <c r="F15" s="54" t="s">
        <v>1650</v>
      </c>
      <c r="G15" s="499" t="s">
        <v>2349</v>
      </c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35"/>
      <c r="AZ15" s="35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>
        <v>2000</v>
      </c>
      <c r="BN15" s="54">
        <v>1100</v>
      </c>
      <c r="BO15" s="54"/>
      <c r="BP15" s="54"/>
      <c r="BQ15" s="54">
        <v>1100</v>
      </c>
      <c r="BR15" s="54">
        <v>1100</v>
      </c>
      <c r="BS15" s="54">
        <v>1100</v>
      </c>
      <c r="BT15" s="54">
        <v>1100</v>
      </c>
      <c r="BU15" s="54">
        <v>1100</v>
      </c>
      <c r="BV15" s="54">
        <v>1100</v>
      </c>
      <c r="BW15" s="54">
        <v>1100</v>
      </c>
      <c r="BX15" s="54">
        <v>1100</v>
      </c>
      <c r="BY15" s="54">
        <v>1100</v>
      </c>
      <c r="BZ15" s="54">
        <v>1100</v>
      </c>
      <c r="CA15" s="35"/>
      <c r="CB15" s="35">
        <v>1200</v>
      </c>
      <c r="CC15" s="54">
        <v>1200</v>
      </c>
      <c r="CD15" s="54">
        <v>1200</v>
      </c>
      <c r="CE15" s="54">
        <v>1200</v>
      </c>
      <c r="CF15" s="54">
        <v>1200</v>
      </c>
      <c r="CG15" s="54">
        <v>1200</v>
      </c>
      <c r="CH15" s="54">
        <v>1200</v>
      </c>
      <c r="CI15" s="54">
        <v>1200</v>
      </c>
      <c r="CJ15" s="54">
        <v>1200</v>
      </c>
      <c r="CK15" s="54">
        <v>1200</v>
      </c>
      <c r="CL15" s="54">
        <v>1200</v>
      </c>
      <c r="CM15" s="54">
        <v>1200</v>
      </c>
      <c r="CN15" s="54" t="s">
        <v>2893</v>
      </c>
      <c r="CO15" s="35">
        <v>0</v>
      </c>
      <c r="CP15" s="35"/>
      <c r="CQ15" s="35" t="s">
        <v>4703</v>
      </c>
      <c r="CR15" s="35"/>
      <c r="CS15" s="415">
        <v>1300</v>
      </c>
      <c r="CT15" s="54" t="s">
        <v>2894</v>
      </c>
      <c r="CU15" s="54" t="s">
        <v>3328</v>
      </c>
      <c r="CV15" s="54" t="s">
        <v>3328</v>
      </c>
      <c r="CW15" s="54" t="s">
        <v>3328</v>
      </c>
      <c r="CX15" s="54" t="s">
        <v>4058</v>
      </c>
      <c r="CY15" s="54" t="s">
        <v>4058</v>
      </c>
      <c r="CZ15" s="54" t="s">
        <v>4058</v>
      </c>
      <c r="DA15" s="54" t="s">
        <v>4058</v>
      </c>
      <c r="DB15" s="54" t="s">
        <v>4334</v>
      </c>
      <c r="DC15" s="54" t="s">
        <v>4703</v>
      </c>
      <c r="DD15" s="54" t="s">
        <v>4703</v>
      </c>
      <c r="DE15" s="54" t="s">
        <v>5189</v>
      </c>
      <c r="DF15" s="523" t="s">
        <v>5753</v>
      </c>
      <c r="DG15" s="523" t="s">
        <v>5753</v>
      </c>
      <c r="DH15" s="548" t="s">
        <v>5753</v>
      </c>
      <c r="DI15" s="523" t="s">
        <v>6467</v>
      </c>
      <c r="DJ15" s="523" t="s">
        <v>6467</v>
      </c>
      <c r="DK15" s="523" t="s">
        <v>6467</v>
      </c>
      <c r="DL15" s="562" t="s">
        <v>7091</v>
      </c>
      <c r="DM15" s="523" t="s">
        <v>7091</v>
      </c>
      <c r="DN15" s="523" t="s">
        <v>7311</v>
      </c>
      <c r="DO15" s="552" t="s">
        <v>8153</v>
      </c>
      <c r="DP15" s="552" t="s">
        <v>8153</v>
      </c>
      <c r="DQ15" s="552" t="s">
        <v>8153</v>
      </c>
      <c r="DR15" s="549"/>
      <c r="DS15" s="54">
        <f t="shared" si="1"/>
        <v>0</v>
      </c>
      <c r="DT15" s="35"/>
      <c r="DU15" s="35" t="s">
        <v>7311</v>
      </c>
      <c r="DV15" s="128" t="s">
        <v>8224</v>
      </c>
      <c r="DW15" s="128" t="s">
        <v>8224</v>
      </c>
      <c r="DX15" s="128" t="s">
        <v>8224</v>
      </c>
      <c r="DY15" s="128" t="s">
        <v>8224</v>
      </c>
    </row>
    <row r="16" spans="1:138" x14ac:dyDescent="0.25">
      <c r="A16" s="393">
        <v>508</v>
      </c>
      <c r="B16" s="473" t="s">
        <v>1972</v>
      </c>
      <c r="C16" s="54" t="s">
        <v>111</v>
      </c>
      <c r="D16" s="54" t="s">
        <v>112</v>
      </c>
      <c r="E16" s="54" t="s">
        <v>399</v>
      </c>
      <c r="F16" s="54" t="s">
        <v>1650</v>
      </c>
      <c r="G16" s="499" t="s">
        <v>1973</v>
      </c>
      <c r="H16" s="499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35"/>
      <c r="AZ16" s="35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>
        <v>2000</v>
      </c>
      <c r="BN16" s="54"/>
      <c r="BO16" s="54"/>
      <c r="BP16" s="54"/>
      <c r="BQ16" s="54"/>
      <c r="BR16" s="54"/>
      <c r="BS16" s="54"/>
      <c r="BT16" s="54"/>
      <c r="BU16" s="54"/>
      <c r="BV16" s="54"/>
      <c r="BW16" s="54">
        <v>1100</v>
      </c>
      <c r="BX16" s="54">
        <v>1100</v>
      </c>
      <c r="BY16" s="54">
        <v>1100</v>
      </c>
      <c r="BZ16" s="54">
        <v>1100</v>
      </c>
      <c r="CA16" s="35"/>
      <c r="CB16" s="35">
        <v>1200</v>
      </c>
      <c r="CC16" s="54">
        <v>1200</v>
      </c>
      <c r="CD16" s="54">
        <v>1200</v>
      </c>
      <c r="CE16" s="54">
        <v>1200</v>
      </c>
      <c r="CF16" s="54">
        <v>1200</v>
      </c>
      <c r="CG16" s="54">
        <v>1200</v>
      </c>
      <c r="CH16" s="54">
        <v>1200</v>
      </c>
      <c r="CI16" s="54">
        <v>1200</v>
      </c>
      <c r="CJ16" s="54">
        <v>1200</v>
      </c>
      <c r="CK16" s="54">
        <v>1200</v>
      </c>
      <c r="CL16" s="54">
        <v>1200</v>
      </c>
      <c r="CM16" s="54">
        <v>1200</v>
      </c>
      <c r="CN16" s="54">
        <v>1200</v>
      </c>
      <c r="CO16" s="35">
        <v>0</v>
      </c>
      <c r="CP16" s="35"/>
      <c r="CQ16" s="35" t="s">
        <v>4638</v>
      </c>
      <c r="CR16" s="35"/>
      <c r="CS16" s="415">
        <v>1400</v>
      </c>
      <c r="CT16" s="54" t="s">
        <v>2683</v>
      </c>
      <c r="CU16" s="54" t="s">
        <v>3234</v>
      </c>
      <c r="CV16" s="54" t="s">
        <v>3554</v>
      </c>
      <c r="CW16" s="54" t="s">
        <v>3554</v>
      </c>
      <c r="CX16" s="54" t="s">
        <v>3703</v>
      </c>
      <c r="CY16" s="54" t="s">
        <v>3879</v>
      </c>
      <c r="CZ16" s="54" t="s">
        <v>3879</v>
      </c>
      <c r="DA16" s="54" t="s">
        <v>4124</v>
      </c>
      <c r="DB16" s="54" t="s">
        <v>4124</v>
      </c>
      <c r="DC16" s="54" t="s">
        <v>4401</v>
      </c>
      <c r="DD16" s="54" t="s">
        <v>4638</v>
      </c>
      <c r="DE16" s="54" t="s">
        <v>4912</v>
      </c>
      <c r="DF16" s="523" t="s">
        <v>5720</v>
      </c>
      <c r="DG16" s="523" t="s">
        <v>5720</v>
      </c>
      <c r="DH16" s="548" t="s">
        <v>5720</v>
      </c>
      <c r="DI16" s="523" t="s">
        <v>5720</v>
      </c>
      <c r="DJ16" s="552" t="s">
        <v>5720</v>
      </c>
      <c r="DK16" s="552" t="s">
        <v>6208</v>
      </c>
      <c r="DL16" s="562" t="s">
        <v>6541</v>
      </c>
      <c r="DM16" s="523" t="s">
        <v>6737</v>
      </c>
      <c r="DN16" s="523" t="s">
        <v>6933</v>
      </c>
      <c r="DO16" s="552" t="s">
        <v>7269</v>
      </c>
      <c r="DP16" s="613" t="s">
        <v>7269</v>
      </c>
      <c r="DQ16" s="552" t="s">
        <v>7871</v>
      </c>
      <c r="DR16" s="549"/>
      <c r="DS16" s="54">
        <f t="shared" si="1"/>
        <v>0</v>
      </c>
      <c r="DT16" s="35"/>
      <c r="DU16" s="35" t="s">
        <v>7871</v>
      </c>
      <c r="DV16" s="60"/>
    </row>
    <row r="17" spans="1:134" x14ac:dyDescent="0.25">
      <c r="A17" s="394">
        <v>574</v>
      </c>
      <c r="B17" s="473" t="s">
        <v>2272</v>
      </c>
      <c r="C17" s="54" t="s">
        <v>2270</v>
      </c>
      <c r="D17" s="54" t="s">
        <v>2271</v>
      </c>
      <c r="E17" s="54" t="s">
        <v>398</v>
      </c>
      <c r="F17" s="54" t="s">
        <v>2002</v>
      </c>
      <c r="G17" s="499" t="s">
        <v>2350</v>
      </c>
      <c r="H17" s="499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35"/>
      <c r="AZ17" s="35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35">
        <v>2500</v>
      </c>
      <c r="CB17" s="35">
        <v>1200</v>
      </c>
      <c r="CC17" s="54"/>
      <c r="CD17" s="54">
        <v>0</v>
      </c>
      <c r="CE17" s="54">
        <v>0</v>
      </c>
      <c r="CF17" s="54">
        <v>0</v>
      </c>
      <c r="CG17" s="54">
        <v>0</v>
      </c>
      <c r="CH17" s="54">
        <v>1200</v>
      </c>
      <c r="CI17" s="54">
        <v>1200</v>
      </c>
      <c r="CJ17" s="54">
        <v>1200</v>
      </c>
      <c r="CK17" s="54">
        <v>1200</v>
      </c>
      <c r="CL17" s="54">
        <v>1200</v>
      </c>
      <c r="CM17" s="54">
        <v>1200</v>
      </c>
      <c r="CN17" s="54">
        <v>1200</v>
      </c>
      <c r="CO17" s="35">
        <v>0</v>
      </c>
      <c r="CP17" s="35"/>
      <c r="CQ17" s="35"/>
      <c r="CR17" s="35"/>
      <c r="CS17" s="415">
        <v>1400</v>
      </c>
      <c r="CT17" s="54" t="s">
        <v>3362</v>
      </c>
      <c r="CU17" s="54" t="s">
        <v>3362</v>
      </c>
      <c r="CV17" s="54">
        <v>0</v>
      </c>
      <c r="CW17" s="54">
        <v>0</v>
      </c>
      <c r="CX17" s="54" t="s">
        <v>3363</v>
      </c>
      <c r="CY17" s="54" t="s">
        <v>3769</v>
      </c>
      <c r="CZ17" s="54" t="s">
        <v>3769</v>
      </c>
      <c r="DA17" s="54" t="s">
        <v>4146</v>
      </c>
      <c r="DB17" s="54" t="s">
        <v>5063</v>
      </c>
      <c r="DC17" s="54" t="s">
        <v>5063</v>
      </c>
      <c r="DD17" s="54" t="s">
        <v>5063</v>
      </c>
      <c r="DE17" s="54" t="s">
        <v>5063</v>
      </c>
      <c r="DF17" s="523" t="s">
        <v>6443</v>
      </c>
      <c r="DG17" s="523" t="s">
        <v>6443</v>
      </c>
      <c r="DH17" s="548" t="s">
        <v>7514</v>
      </c>
      <c r="DI17" s="548" t="s">
        <v>7514</v>
      </c>
      <c r="DJ17" s="548" t="s">
        <v>7514</v>
      </c>
      <c r="DK17" s="548" t="s">
        <v>7514</v>
      </c>
      <c r="DL17" s="562" t="s">
        <v>8069</v>
      </c>
      <c r="DM17" s="562" t="s">
        <v>8069</v>
      </c>
      <c r="DN17" s="562" t="s">
        <v>8069</v>
      </c>
      <c r="DO17" s="562" t="s">
        <v>8069</v>
      </c>
      <c r="DP17" s="552" t="s">
        <v>8396</v>
      </c>
      <c r="DQ17" s="552" t="s">
        <v>8396</v>
      </c>
      <c r="DR17" s="549"/>
      <c r="DS17" s="54">
        <f>+CS17*(COUNTBLANK(CT17:DR17)-1)</f>
        <v>0</v>
      </c>
      <c r="DT17" s="35"/>
      <c r="DU17" s="35"/>
      <c r="DV17" s="60"/>
    </row>
    <row r="18" spans="1:134" x14ac:dyDescent="0.25">
      <c r="A18" s="394">
        <v>523</v>
      </c>
      <c r="B18" s="470" t="s">
        <v>2048</v>
      </c>
      <c r="C18" s="54" t="s">
        <v>2046</v>
      </c>
      <c r="D18" s="54" t="s">
        <v>2041</v>
      </c>
      <c r="E18" s="54" t="s">
        <v>399</v>
      </c>
      <c r="F18" s="54" t="s">
        <v>2002</v>
      </c>
      <c r="G18" s="499" t="s">
        <v>2050</v>
      </c>
      <c r="H18" s="499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35"/>
      <c r="AZ18" s="35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>
        <v>1200</v>
      </c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>
        <v>3000</v>
      </c>
      <c r="CA18" s="35">
        <v>1200</v>
      </c>
      <c r="CB18" s="35">
        <v>1200</v>
      </c>
      <c r="CC18" s="54">
        <v>1200</v>
      </c>
      <c r="CD18" s="54">
        <v>1200</v>
      </c>
      <c r="CE18" s="54">
        <v>1200</v>
      </c>
      <c r="CF18" s="54">
        <v>1200</v>
      </c>
      <c r="CG18" s="54">
        <v>1200</v>
      </c>
      <c r="CH18" s="54">
        <v>1200</v>
      </c>
      <c r="CI18" s="54">
        <v>1200</v>
      </c>
      <c r="CJ18" s="54">
        <v>1200</v>
      </c>
      <c r="CK18" s="54">
        <v>1200</v>
      </c>
      <c r="CL18" s="54">
        <v>1200</v>
      </c>
      <c r="CM18" s="54">
        <v>1200</v>
      </c>
      <c r="CN18" s="54">
        <v>0</v>
      </c>
      <c r="CO18" s="35"/>
      <c r="CP18" s="35"/>
      <c r="CQ18" s="35"/>
      <c r="CR18" s="35"/>
      <c r="CS18" s="415">
        <v>1400</v>
      </c>
      <c r="CT18" s="54" t="s">
        <v>2774</v>
      </c>
      <c r="CU18" s="54" t="s">
        <v>3028</v>
      </c>
      <c r="CV18" s="54" t="s">
        <v>3285</v>
      </c>
      <c r="CW18" s="54" t="s">
        <v>3285</v>
      </c>
      <c r="CX18" s="54" t="s">
        <v>3446</v>
      </c>
      <c r="CY18" s="54" t="s">
        <v>3670</v>
      </c>
      <c r="CZ18" s="54" t="s">
        <v>3670</v>
      </c>
      <c r="DA18" s="54" t="s">
        <v>3993</v>
      </c>
      <c r="DB18" s="54" t="s">
        <v>4198</v>
      </c>
      <c r="DC18" s="54" t="s">
        <v>4433</v>
      </c>
      <c r="DD18" s="54" t="s">
        <v>4746</v>
      </c>
      <c r="DE18" s="54" t="s">
        <v>5057</v>
      </c>
      <c r="DF18" s="523" t="s">
        <v>5386</v>
      </c>
      <c r="DG18" s="523" t="s">
        <v>5385</v>
      </c>
      <c r="DH18" s="548" t="s">
        <v>5742</v>
      </c>
      <c r="DI18" s="523" t="s">
        <v>5742</v>
      </c>
      <c r="DJ18" s="552" t="s">
        <v>6129</v>
      </c>
      <c r="DK18" s="552" t="s">
        <v>6129</v>
      </c>
      <c r="DL18" s="562" t="s">
        <v>6407</v>
      </c>
      <c r="DM18" s="523" t="s">
        <v>6818</v>
      </c>
      <c r="DN18" s="523" t="s">
        <v>6818</v>
      </c>
      <c r="DO18" s="552" t="s">
        <v>7023</v>
      </c>
      <c r="DP18" s="520" t="s">
        <v>7272</v>
      </c>
      <c r="DQ18" s="542" t="s">
        <v>7893</v>
      </c>
      <c r="DR18" s="549"/>
      <c r="DS18" s="54">
        <f>+CS18*(COUNTBLANK(CT18:DR18)-1)</f>
        <v>0</v>
      </c>
      <c r="DT18" s="35"/>
      <c r="DU18" s="35" t="s">
        <v>7893</v>
      </c>
      <c r="DV18" s="60" t="s">
        <v>7894</v>
      </c>
      <c r="DW18" s="66" t="s">
        <v>7897</v>
      </c>
      <c r="DX18" s="66" t="s">
        <v>8259</v>
      </c>
      <c r="DY18" s="66" t="s">
        <v>8259</v>
      </c>
      <c r="DZ18" s="66" t="s">
        <v>8259</v>
      </c>
    </row>
    <row r="19" spans="1:134" x14ac:dyDescent="0.25">
      <c r="A19" s="394">
        <v>524</v>
      </c>
      <c r="B19" s="470" t="s">
        <v>2049</v>
      </c>
      <c r="C19" s="54" t="s">
        <v>2047</v>
      </c>
      <c r="D19" s="54" t="s">
        <v>2041</v>
      </c>
      <c r="E19" s="54" t="s">
        <v>399</v>
      </c>
      <c r="F19" s="54" t="s">
        <v>2002</v>
      </c>
      <c r="G19" s="499" t="s">
        <v>2050</v>
      </c>
      <c r="H19" s="499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35"/>
      <c r="AZ19" s="35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>
        <v>1200</v>
      </c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>
        <v>3000</v>
      </c>
      <c r="CA19" s="35">
        <v>1200</v>
      </c>
      <c r="CB19" s="35">
        <v>1200</v>
      </c>
      <c r="CC19" s="54">
        <v>1000</v>
      </c>
      <c r="CD19" s="54">
        <v>1200</v>
      </c>
      <c r="CE19" s="54">
        <v>1000</v>
      </c>
      <c r="CF19" s="54">
        <v>1000</v>
      </c>
      <c r="CG19" s="54">
        <v>1000</v>
      </c>
      <c r="CH19" s="54">
        <v>1000</v>
      </c>
      <c r="CI19" s="54">
        <v>1000</v>
      </c>
      <c r="CJ19" s="54">
        <v>1000</v>
      </c>
      <c r="CK19" s="54">
        <v>1000</v>
      </c>
      <c r="CL19" s="54">
        <v>1000</v>
      </c>
      <c r="CM19" s="54">
        <v>1000</v>
      </c>
      <c r="CN19" s="54">
        <v>0</v>
      </c>
      <c r="CO19" s="35"/>
      <c r="CP19" s="35"/>
      <c r="CQ19" s="35"/>
      <c r="CR19" s="35"/>
      <c r="CS19" s="415">
        <v>1100</v>
      </c>
      <c r="CT19" s="54" t="s">
        <v>2775</v>
      </c>
      <c r="CU19" s="54" t="s">
        <v>3029</v>
      </c>
      <c r="CV19" s="54" t="s">
        <v>3447</v>
      </c>
      <c r="CW19" s="54" t="s">
        <v>3447</v>
      </c>
      <c r="CX19" s="54" t="s">
        <v>3448</v>
      </c>
      <c r="CY19" s="54" t="s">
        <v>3671</v>
      </c>
      <c r="CZ19" s="54" t="s">
        <v>3671</v>
      </c>
      <c r="DA19" s="54" t="s">
        <v>3994</v>
      </c>
      <c r="DB19" s="54" t="s">
        <v>4199</v>
      </c>
      <c r="DC19" s="54" t="s">
        <v>4434</v>
      </c>
      <c r="DD19" s="54" t="s">
        <v>4747</v>
      </c>
      <c r="DE19" s="54" t="s">
        <v>5058</v>
      </c>
      <c r="DF19" s="523" t="s">
        <v>5387</v>
      </c>
      <c r="DG19" s="523" t="s">
        <v>5387</v>
      </c>
      <c r="DH19" s="548" t="s">
        <v>5743</v>
      </c>
      <c r="DI19" s="523" t="s">
        <v>5743</v>
      </c>
      <c r="DJ19" s="552" t="s">
        <v>6130</v>
      </c>
      <c r="DK19" s="552" t="s">
        <v>6130</v>
      </c>
      <c r="DL19" s="562" t="s">
        <v>6408</v>
      </c>
      <c r="DM19" s="523" t="s">
        <v>6819</v>
      </c>
      <c r="DN19" s="523" t="s">
        <v>6819</v>
      </c>
      <c r="DO19" s="552" t="s">
        <v>7024</v>
      </c>
      <c r="DP19" s="520" t="s">
        <v>7896</v>
      </c>
      <c r="DQ19" s="542" t="s">
        <v>7895</v>
      </c>
      <c r="DR19" s="549"/>
      <c r="DS19" s="54">
        <f>+CS19*(COUNTBLANK(CT19:DR19)-1)</f>
        <v>0</v>
      </c>
      <c r="DT19" s="35"/>
      <c r="DU19" s="35" t="s">
        <v>7895</v>
      </c>
      <c r="DV19" s="60" t="s">
        <v>7895</v>
      </c>
      <c r="DW19" s="66" t="s">
        <v>7898</v>
      </c>
      <c r="DX19" s="66" t="s">
        <v>8260</v>
      </c>
      <c r="DY19" s="66" t="s">
        <v>8260</v>
      </c>
      <c r="DZ19" s="66" t="s">
        <v>8260</v>
      </c>
    </row>
    <row r="20" spans="1:134" x14ac:dyDescent="0.25">
      <c r="A20" s="376">
        <v>111</v>
      </c>
      <c r="B20" s="470" t="s">
        <v>250</v>
      </c>
      <c r="C20" s="54" t="s">
        <v>251</v>
      </c>
      <c r="D20" s="54" t="s">
        <v>252</v>
      </c>
      <c r="E20" s="54" t="s">
        <v>110</v>
      </c>
      <c r="F20" s="54" t="s">
        <v>5</v>
      </c>
      <c r="G20" s="499" t="s">
        <v>785</v>
      </c>
      <c r="H20" s="499"/>
      <c r="I20" s="54">
        <v>1000</v>
      </c>
      <c r="J20" s="54">
        <v>750</v>
      </c>
      <c r="K20" s="54">
        <v>750</v>
      </c>
      <c r="L20" s="54">
        <v>750</v>
      </c>
      <c r="M20" s="54">
        <v>750</v>
      </c>
      <c r="N20" s="54">
        <v>750</v>
      </c>
      <c r="O20" s="54">
        <v>750</v>
      </c>
      <c r="P20" s="54">
        <v>750</v>
      </c>
      <c r="Q20" s="54">
        <v>750</v>
      </c>
      <c r="R20" s="54">
        <v>750</v>
      </c>
      <c r="S20" s="54">
        <v>750</v>
      </c>
      <c r="T20" s="54">
        <v>750</v>
      </c>
      <c r="U20" s="54">
        <v>750</v>
      </c>
      <c r="V20" s="54">
        <v>750</v>
      </c>
      <c r="W20" s="54"/>
      <c r="X20" s="54">
        <v>800</v>
      </c>
      <c r="Y20" s="54">
        <v>800</v>
      </c>
      <c r="Z20" s="54">
        <v>800</v>
      </c>
      <c r="AA20" s="54">
        <v>800</v>
      </c>
      <c r="AB20" s="54">
        <v>800</v>
      </c>
      <c r="AC20" s="54">
        <v>800</v>
      </c>
      <c r="AD20" s="54">
        <v>800</v>
      </c>
      <c r="AE20" s="54">
        <v>800</v>
      </c>
      <c r="AF20" s="54">
        <v>800</v>
      </c>
      <c r="AG20" s="54">
        <v>800</v>
      </c>
      <c r="AH20" s="54">
        <v>800</v>
      </c>
      <c r="AI20" s="54">
        <v>800</v>
      </c>
      <c r="AJ20" s="54">
        <v>800</v>
      </c>
      <c r="AK20" s="54"/>
      <c r="AL20" s="54">
        <v>850</v>
      </c>
      <c r="AM20" s="54">
        <v>850</v>
      </c>
      <c r="AN20" s="54">
        <v>850</v>
      </c>
      <c r="AO20" s="54">
        <v>850</v>
      </c>
      <c r="AP20" s="54">
        <v>850</v>
      </c>
      <c r="AQ20" s="54">
        <v>850</v>
      </c>
      <c r="AR20" s="54">
        <v>850</v>
      </c>
      <c r="AS20" s="54">
        <v>850</v>
      </c>
      <c r="AT20" s="54">
        <v>850</v>
      </c>
      <c r="AU20" s="54">
        <v>850</v>
      </c>
      <c r="AV20" s="54">
        <v>850</v>
      </c>
      <c r="AW20" s="54">
        <v>850</v>
      </c>
      <c r="AX20" s="54">
        <v>850</v>
      </c>
      <c r="AY20" s="35"/>
      <c r="AZ20" s="35">
        <v>1000</v>
      </c>
      <c r="BA20" s="54">
        <v>1000</v>
      </c>
      <c r="BB20" s="54">
        <v>1000</v>
      </c>
      <c r="BC20" s="54">
        <v>1000</v>
      </c>
      <c r="BD20" s="54">
        <v>1000</v>
      </c>
      <c r="BE20" s="54">
        <v>1000</v>
      </c>
      <c r="BF20" s="54">
        <v>1000</v>
      </c>
      <c r="BG20" s="54">
        <v>1000</v>
      </c>
      <c r="BH20" s="54">
        <v>1000</v>
      </c>
      <c r="BI20" s="54">
        <v>1000</v>
      </c>
      <c r="BJ20" s="54">
        <v>1000</v>
      </c>
      <c r="BK20" s="54">
        <v>1000</v>
      </c>
      <c r="BL20" s="54">
        <v>1000</v>
      </c>
      <c r="BM20" s="54"/>
      <c r="BN20" s="54">
        <v>1000</v>
      </c>
      <c r="BO20" s="54">
        <v>1000</v>
      </c>
      <c r="BP20" s="54">
        <v>1000</v>
      </c>
      <c r="BQ20" s="54">
        <v>1000</v>
      </c>
      <c r="BR20" s="54">
        <v>1000</v>
      </c>
      <c r="BS20" s="54">
        <v>1000</v>
      </c>
      <c r="BT20" s="54">
        <v>1000</v>
      </c>
      <c r="BU20" s="54">
        <v>1000</v>
      </c>
      <c r="BV20" s="54">
        <v>1000</v>
      </c>
      <c r="BW20" s="54">
        <v>1000</v>
      </c>
      <c r="BX20" s="54">
        <v>1000</v>
      </c>
      <c r="BY20" s="54">
        <v>1000</v>
      </c>
      <c r="BZ20" s="54">
        <v>1000</v>
      </c>
      <c r="CA20" s="35"/>
      <c r="CB20" s="35">
        <v>1200</v>
      </c>
      <c r="CC20" s="54">
        <v>1200</v>
      </c>
      <c r="CD20" s="54">
        <v>1200</v>
      </c>
      <c r="CE20" s="54">
        <v>1200</v>
      </c>
      <c r="CF20" s="54">
        <v>1200</v>
      </c>
      <c r="CG20" s="54">
        <v>1200</v>
      </c>
      <c r="CH20" s="54">
        <v>1200</v>
      </c>
      <c r="CI20" s="54">
        <v>1200</v>
      </c>
      <c r="CJ20" s="54">
        <v>1200</v>
      </c>
      <c r="CK20" s="54">
        <v>1200</v>
      </c>
      <c r="CL20" s="54">
        <v>1200</v>
      </c>
      <c r="CM20" s="54">
        <v>1200</v>
      </c>
      <c r="CN20" s="54"/>
      <c r="CO20" s="505" t="s">
        <v>3066</v>
      </c>
      <c r="CP20" s="505"/>
      <c r="CQ20" s="505" t="s">
        <v>5794</v>
      </c>
      <c r="CR20" s="505"/>
      <c r="CS20" s="506">
        <v>1400</v>
      </c>
      <c r="CT20" s="54" t="s">
        <v>3080</v>
      </c>
      <c r="CU20" s="54" t="s">
        <v>3310</v>
      </c>
      <c r="CV20" s="54" t="s">
        <v>3310</v>
      </c>
      <c r="CW20" s="54" t="s">
        <v>3476</v>
      </c>
      <c r="CX20" s="54" t="s">
        <v>3476</v>
      </c>
      <c r="CY20" s="54" t="s">
        <v>3668</v>
      </c>
      <c r="CZ20" s="54" t="s">
        <v>3840</v>
      </c>
      <c r="DA20" s="54" t="s">
        <v>4036</v>
      </c>
      <c r="DB20" s="54" t="s">
        <v>4290</v>
      </c>
      <c r="DC20" s="54" t="s">
        <v>4577</v>
      </c>
      <c r="DD20" s="54" t="s">
        <v>4987</v>
      </c>
      <c r="DE20" s="54" t="s">
        <v>4987</v>
      </c>
      <c r="DF20" s="523" t="s">
        <v>5795</v>
      </c>
      <c r="DG20" s="523" t="s">
        <v>5796</v>
      </c>
      <c r="DH20" s="548" t="s">
        <v>6106</v>
      </c>
      <c r="DI20" s="523" t="s">
        <v>6106</v>
      </c>
      <c r="DJ20" s="552" t="s">
        <v>6301</v>
      </c>
      <c r="DK20" s="552" t="s">
        <v>6301</v>
      </c>
      <c r="DL20" s="562" t="s">
        <v>6591</v>
      </c>
      <c r="DM20" s="523" t="s">
        <v>6591</v>
      </c>
      <c r="DN20" s="523" t="s">
        <v>6727</v>
      </c>
      <c r="DO20" s="552" t="s">
        <v>7028</v>
      </c>
      <c r="DP20" s="552" t="s">
        <v>7226</v>
      </c>
      <c r="DQ20" s="552" t="s">
        <v>7379</v>
      </c>
      <c r="DR20" s="549"/>
      <c r="DS20" s="54">
        <f>+CS20*(COUNTBLANK(CT20:DR20)-1)</f>
        <v>0</v>
      </c>
      <c r="DT20" s="35"/>
      <c r="DU20" s="35" t="s">
        <v>6727</v>
      </c>
      <c r="DV20" s="60">
        <v>1600</v>
      </c>
      <c r="DW20" s="66" t="s">
        <v>8241</v>
      </c>
      <c r="DX20" s="66" t="s">
        <v>8241</v>
      </c>
      <c r="DY20" s="66" t="s">
        <v>8361</v>
      </c>
    </row>
    <row r="21" spans="1:134" s="275" customFormat="1" x14ac:dyDescent="0.25">
      <c r="A21" s="326">
        <v>498</v>
      </c>
      <c r="B21" s="474" t="s">
        <v>1910</v>
      </c>
      <c r="C21" s="54" t="s">
        <v>1909</v>
      </c>
      <c r="D21" s="54" t="s">
        <v>118</v>
      </c>
      <c r="E21" s="54" t="s">
        <v>398</v>
      </c>
      <c r="F21" s="54" t="s">
        <v>1650</v>
      </c>
      <c r="G21" s="54" t="s">
        <v>1911</v>
      </c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35"/>
      <c r="AZ21" s="35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>
        <v>1500</v>
      </c>
      <c r="BN21" s="54"/>
      <c r="BO21" s="54"/>
      <c r="BP21" s="54"/>
      <c r="BQ21" s="54"/>
      <c r="BR21" s="54"/>
      <c r="BS21" s="54"/>
      <c r="BT21" s="54">
        <v>800</v>
      </c>
      <c r="BU21" s="54">
        <v>800</v>
      </c>
      <c r="BV21" s="54">
        <v>800</v>
      </c>
      <c r="BW21" s="54">
        <v>800</v>
      </c>
      <c r="BX21" s="54">
        <v>800</v>
      </c>
      <c r="BY21" s="54">
        <v>800</v>
      </c>
      <c r="BZ21" s="54">
        <v>800</v>
      </c>
      <c r="CA21" s="35"/>
      <c r="CB21" s="35"/>
      <c r="CC21" s="54" t="s">
        <v>4205</v>
      </c>
      <c r="CD21" s="54" t="s">
        <v>4205</v>
      </c>
      <c r="CE21" s="54" t="s">
        <v>4205</v>
      </c>
      <c r="CF21" s="54" t="s">
        <v>4205</v>
      </c>
      <c r="CG21" s="54" t="s">
        <v>4205</v>
      </c>
      <c r="CH21" s="54" t="s">
        <v>4379</v>
      </c>
      <c r="CI21" s="54" t="s">
        <v>4379</v>
      </c>
      <c r="CJ21" s="54" t="s">
        <v>5222</v>
      </c>
      <c r="CK21" s="54" t="s">
        <v>5222</v>
      </c>
      <c r="CL21" s="54" t="s">
        <v>5222</v>
      </c>
      <c r="CM21" s="54" t="s">
        <v>5757</v>
      </c>
      <c r="CN21" s="54" t="s">
        <v>5757</v>
      </c>
      <c r="CO21" s="35">
        <v>0</v>
      </c>
      <c r="CP21" s="35"/>
      <c r="CQ21" s="35"/>
      <c r="CR21" s="35">
        <v>0</v>
      </c>
      <c r="CS21" s="415">
        <v>900</v>
      </c>
      <c r="CT21" s="54" t="s">
        <v>6285</v>
      </c>
      <c r="CU21" s="54" t="s">
        <v>6285</v>
      </c>
      <c r="CV21" s="54">
        <v>0</v>
      </c>
      <c r="CW21" s="54" t="s">
        <v>7096</v>
      </c>
      <c r="CX21" s="54" t="s">
        <v>7096</v>
      </c>
      <c r="CY21" s="54" t="s">
        <v>7327</v>
      </c>
      <c r="CZ21" s="54" t="s">
        <v>7327</v>
      </c>
      <c r="DA21" s="54" t="s">
        <v>8084</v>
      </c>
      <c r="DB21" s="54" t="s">
        <v>8084</v>
      </c>
      <c r="DC21" s="54" t="s">
        <v>8355</v>
      </c>
      <c r="DD21" s="54" t="s">
        <v>8355</v>
      </c>
      <c r="DE21" s="54"/>
      <c r="DF21" s="523"/>
      <c r="DG21" s="523"/>
      <c r="DH21" s="548"/>
      <c r="DI21" s="523"/>
      <c r="DJ21" s="552"/>
      <c r="DK21" s="552"/>
      <c r="DL21" s="562"/>
      <c r="DM21" s="523"/>
      <c r="DN21" s="523"/>
      <c r="DO21" s="552"/>
      <c r="DP21" s="552"/>
      <c r="DQ21" s="552"/>
      <c r="DR21" s="549"/>
      <c r="DS21" s="469">
        <f>+CS21*(COUNTBLANK(CT21:DR21)-1)</f>
        <v>11700</v>
      </c>
      <c r="DT21" s="510"/>
      <c r="DU21" s="510"/>
      <c r="DV21" s="512"/>
      <c r="EA21" s="639"/>
      <c r="EB21" s="639"/>
      <c r="EC21" s="639"/>
      <c r="ED21" s="639"/>
    </row>
    <row r="22" spans="1:134" x14ac:dyDescent="0.25">
      <c r="A22" s="422">
        <v>737</v>
      </c>
      <c r="B22" s="237" t="s">
        <v>6481</v>
      </c>
      <c r="C22" s="3" t="s">
        <v>6480</v>
      </c>
      <c r="D22" s="3" t="s">
        <v>6474</v>
      </c>
      <c r="E22" s="237" t="s">
        <v>1079</v>
      </c>
      <c r="F22" s="237" t="s">
        <v>4509</v>
      </c>
      <c r="G22" s="391" t="s">
        <v>6482</v>
      </c>
      <c r="H22" s="391" t="s">
        <v>6483</v>
      </c>
      <c r="I22" s="391" t="s">
        <v>6478</v>
      </c>
      <c r="X22" s="119"/>
      <c r="Y22" s="119"/>
      <c r="AE22" s="118"/>
      <c r="AF22" s="118"/>
      <c r="AG22" s="118"/>
      <c r="AH22" s="118"/>
      <c r="AI22" s="118"/>
      <c r="AJ22" s="118"/>
      <c r="AK22" s="118"/>
      <c r="AL22" s="119"/>
      <c r="AM22" s="119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475"/>
      <c r="BA22" s="119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  <c r="BL22" s="118"/>
      <c r="BM22" s="118"/>
      <c r="BN22" s="475"/>
      <c r="BO22" s="475"/>
      <c r="BP22" s="476"/>
      <c r="BQ22" s="237"/>
      <c r="CA22" s="102"/>
      <c r="CB22" s="475"/>
      <c r="CC22" s="119"/>
      <c r="CP22" s="477"/>
      <c r="CQ22" s="478"/>
      <c r="CR22" s="478"/>
      <c r="CS22" s="479"/>
      <c r="CT22" s="476"/>
      <c r="DM22" s="63" t="s">
        <v>6484</v>
      </c>
      <c r="DN22" s="63" t="s">
        <v>6833</v>
      </c>
      <c r="DO22" s="63" t="s">
        <v>7166</v>
      </c>
      <c r="DP22" s="63" t="s">
        <v>7166</v>
      </c>
      <c r="DQ22" s="63" t="s">
        <v>8059</v>
      </c>
      <c r="DR22" s="549"/>
      <c r="DS22" s="355"/>
      <c r="DT22" s="28" t="s">
        <v>6479</v>
      </c>
      <c r="DU22" s="28" t="s">
        <v>8059</v>
      </c>
      <c r="DV22" s="7"/>
    </row>
    <row r="23" spans="1:134" x14ac:dyDescent="0.25">
      <c r="A23" s="422"/>
      <c r="B23" s="237"/>
      <c r="C23" s="3"/>
      <c r="D23" s="3"/>
      <c r="E23" s="237"/>
      <c r="F23" s="237"/>
      <c r="G23" s="391"/>
      <c r="H23" s="391"/>
      <c r="I23" s="391"/>
      <c r="X23" s="119"/>
      <c r="Y23" s="119"/>
      <c r="AE23" s="118"/>
      <c r="AF23" s="118"/>
      <c r="AG23" s="118"/>
      <c r="AH23" s="118"/>
      <c r="AI23" s="118"/>
      <c r="AJ23" s="118"/>
      <c r="AK23" s="118"/>
      <c r="AL23" s="119"/>
      <c r="AM23" s="119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475"/>
      <c r="BA23" s="119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475"/>
      <c r="BO23" s="475"/>
      <c r="BP23" s="476"/>
      <c r="BQ23" s="237"/>
      <c r="CA23" s="102"/>
      <c r="CB23" s="475"/>
      <c r="CC23" s="119"/>
      <c r="CP23" s="477"/>
      <c r="CQ23" s="478"/>
      <c r="CR23" s="478"/>
      <c r="CS23" s="479"/>
      <c r="CT23" s="476"/>
      <c r="DS23" s="355"/>
      <c r="DT23" s="7"/>
      <c r="DU23" s="7"/>
      <c r="DV23" s="7"/>
    </row>
    <row r="24" spans="1:134" x14ac:dyDescent="0.25">
      <c r="A24" s="64" t="s">
        <v>4196</v>
      </c>
      <c r="B24" s="237"/>
      <c r="C24" s="237"/>
      <c r="D24" s="237"/>
      <c r="E24" s="237"/>
      <c r="F24" s="237"/>
      <c r="G24" s="391"/>
      <c r="H24" s="391"/>
      <c r="I24" s="391"/>
      <c r="X24" s="119"/>
      <c r="Y24" s="119"/>
      <c r="AE24" s="118"/>
      <c r="AF24" s="118"/>
      <c r="AG24" s="118"/>
      <c r="AH24" s="118"/>
      <c r="AI24" s="118"/>
      <c r="AJ24" s="118"/>
      <c r="AK24" s="118"/>
      <c r="AL24" s="119"/>
      <c r="AM24" s="119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67"/>
      <c r="BA24" s="119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67"/>
      <c r="BO24" s="67"/>
      <c r="BP24" s="64"/>
      <c r="BQ24" s="237"/>
      <c r="CA24" s="102"/>
      <c r="CB24" s="67"/>
      <c r="CC24" s="119"/>
      <c r="CP24" s="396"/>
      <c r="CQ24" s="423"/>
      <c r="CR24" s="423"/>
      <c r="CS24" s="424"/>
      <c r="CT24" s="64"/>
      <c r="DS24" s="47"/>
      <c r="DT24" s="7"/>
      <c r="DU24" s="7"/>
      <c r="DV24" s="7"/>
    </row>
    <row r="25" spans="1:134" ht="15" customHeight="1" x14ac:dyDescent="0.25">
      <c r="A25" s="378">
        <v>8</v>
      </c>
      <c r="B25" s="68" t="s">
        <v>272</v>
      </c>
      <c r="C25" s="237"/>
      <c r="D25" s="237"/>
      <c r="E25" s="68" t="s">
        <v>110</v>
      </c>
      <c r="F25" s="68" t="s">
        <v>106</v>
      </c>
      <c r="G25" s="308" t="s">
        <v>803</v>
      </c>
      <c r="H25" s="84"/>
      <c r="J25" s="66">
        <v>750</v>
      </c>
      <c r="K25" s="66">
        <v>700</v>
      </c>
      <c r="L25" s="66">
        <v>700</v>
      </c>
      <c r="M25" s="66">
        <v>700</v>
      </c>
      <c r="N25" s="66">
        <v>700</v>
      </c>
      <c r="O25" s="66">
        <v>750</v>
      </c>
      <c r="P25" s="66">
        <v>750</v>
      </c>
      <c r="Q25" s="66">
        <v>750</v>
      </c>
      <c r="R25" s="66">
        <v>750</v>
      </c>
      <c r="S25" s="66">
        <v>750</v>
      </c>
      <c r="T25" s="66">
        <v>750</v>
      </c>
      <c r="U25" s="66">
        <v>750</v>
      </c>
      <c r="V25" s="66">
        <v>750</v>
      </c>
      <c r="W25" s="67"/>
      <c r="X25" s="67">
        <v>800</v>
      </c>
      <c r="Y25" s="66">
        <v>800</v>
      </c>
      <c r="Z25" s="66">
        <v>800</v>
      </c>
      <c r="AA25" s="118">
        <v>800</v>
      </c>
      <c r="AB25" s="118">
        <v>800</v>
      </c>
      <c r="AC25" s="66">
        <v>800</v>
      </c>
      <c r="AD25" s="66">
        <v>800</v>
      </c>
      <c r="AE25" s="66">
        <v>800</v>
      </c>
      <c r="AF25" s="66">
        <v>800</v>
      </c>
      <c r="AG25" s="66">
        <v>800</v>
      </c>
      <c r="AH25" s="66">
        <v>800</v>
      </c>
      <c r="AI25" s="66">
        <v>800</v>
      </c>
      <c r="AJ25" s="66">
        <v>800</v>
      </c>
      <c r="AK25" s="373"/>
      <c r="AL25" s="373">
        <v>850</v>
      </c>
      <c r="AM25" s="66">
        <v>850</v>
      </c>
      <c r="AN25" s="66">
        <v>850</v>
      </c>
      <c r="AO25" s="66">
        <v>850</v>
      </c>
      <c r="AP25" s="66">
        <v>850</v>
      </c>
      <c r="AQ25" s="66">
        <v>850</v>
      </c>
      <c r="AR25" s="66">
        <v>850</v>
      </c>
      <c r="AS25" s="66">
        <v>850</v>
      </c>
      <c r="AT25" s="66">
        <v>850</v>
      </c>
      <c r="AU25" s="66">
        <v>850</v>
      </c>
      <c r="AV25" s="66">
        <v>850</v>
      </c>
      <c r="AW25" s="66">
        <v>850</v>
      </c>
      <c r="AX25" s="69"/>
      <c r="AY25" s="68"/>
      <c r="AZ25" s="68"/>
      <c r="BA25" s="69"/>
      <c r="BB25" s="69"/>
      <c r="BC25" s="69"/>
      <c r="BD25" s="69"/>
      <c r="BM25" s="67"/>
      <c r="BN25" s="67"/>
      <c r="BO25" s="64"/>
      <c r="BP25" s="64"/>
      <c r="CA25" s="67"/>
      <c r="CB25" s="67"/>
      <c r="CO25" s="69">
        <v>0</v>
      </c>
      <c r="CP25" s="67"/>
      <c r="CQ25" s="374"/>
      <c r="CR25" s="374"/>
      <c r="CS25" s="416"/>
      <c r="DS25" s="47">
        <f t="shared" ref="DS25:DS52" si="2">+CS25*(COUNTBLANK(CT25:DR25)-1)</f>
        <v>0</v>
      </c>
      <c r="DT25" s="7"/>
      <c r="DU25" s="7"/>
      <c r="DV25" s="7"/>
      <c r="DW25" s="66" t="s">
        <v>2400</v>
      </c>
    </row>
    <row r="26" spans="1:134" ht="15" customHeight="1" x14ac:dyDescent="0.25">
      <c r="A26" s="378">
        <v>20</v>
      </c>
      <c r="B26" s="68" t="s">
        <v>273</v>
      </c>
      <c r="C26" s="68" t="s">
        <v>111</v>
      </c>
      <c r="D26" s="68" t="s">
        <v>112</v>
      </c>
      <c r="E26" s="64" t="s">
        <v>110</v>
      </c>
      <c r="F26" s="64" t="s">
        <v>106</v>
      </c>
      <c r="G26" s="379" t="s">
        <v>804</v>
      </c>
      <c r="H26" s="291"/>
      <c r="J26" s="66">
        <v>500</v>
      </c>
      <c r="K26" s="66">
        <v>500</v>
      </c>
      <c r="L26" s="66">
        <v>500</v>
      </c>
      <c r="M26" s="66">
        <v>500</v>
      </c>
      <c r="N26" s="66">
        <v>500</v>
      </c>
      <c r="O26" s="66">
        <v>500</v>
      </c>
      <c r="P26" s="66">
        <v>500</v>
      </c>
      <c r="Q26" s="66">
        <v>500</v>
      </c>
      <c r="R26" s="66">
        <v>500</v>
      </c>
      <c r="S26" s="66">
        <v>500</v>
      </c>
      <c r="T26" s="66">
        <v>500</v>
      </c>
      <c r="U26" s="66">
        <v>500</v>
      </c>
      <c r="V26" s="66">
        <v>500</v>
      </c>
      <c r="W26" s="67"/>
      <c r="X26" s="67">
        <v>800</v>
      </c>
      <c r="Y26" s="118">
        <v>500</v>
      </c>
      <c r="Z26" s="118">
        <v>500</v>
      </c>
      <c r="AA26" s="118">
        <v>500</v>
      </c>
      <c r="AB26" s="66">
        <v>500</v>
      </c>
      <c r="AC26" s="118">
        <v>500</v>
      </c>
      <c r="AD26" s="118">
        <v>500</v>
      </c>
      <c r="AE26" s="118">
        <v>500</v>
      </c>
      <c r="AF26" s="118">
        <v>500</v>
      </c>
      <c r="AG26" s="118">
        <v>500</v>
      </c>
      <c r="AH26" s="118">
        <v>500</v>
      </c>
      <c r="AI26" s="118">
        <v>500</v>
      </c>
      <c r="AJ26" s="118">
        <v>500</v>
      </c>
      <c r="AK26" s="373"/>
      <c r="AL26" s="373">
        <v>850</v>
      </c>
      <c r="AM26" s="118">
        <v>550</v>
      </c>
      <c r="AN26" s="118">
        <v>550</v>
      </c>
      <c r="AO26" s="118">
        <v>550</v>
      </c>
      <c r="AP26" s="118">
        <v>550</v>
      </c>
      <c r="AQ26" s="118">
        <v>550</v>
      </c>
      <c r="AR26" s="118">
        <v>550</v>
      </c>
      <c r="AS26" s="118">
        <v>550</v>
      </c>
      <c r="AT26" s="118">
        <v>550</v>
      </c>
      <c r="AU26" s="118">
        <v>550</v>
      </c>
      <c r="AV26" s="118">
        <v>550</v>
      </c>
      <c r="AW26" s="118">
        <v>550</v>
      </c>
      <c r="AX26" s="118">
        <v>550</v>
      </c>
      <c r="AY26" s="67"/>
      <c r="AZ26" s="67">
        <v>1000</v>
      </c>
      <c r="BA26" s="118">
        <v>600</v>
      </c>
      <c r="BB26" s="118">
        <v>600</v>
      </c>
      <c r="BC26" s="118">
        <v>600</v>
      </c>
      <c r="BD26" s="118">
        <v>600</v>
      </c>
      <c r="BE26" s="118">
        <v>600</v>
      </c>
      <c r="BF26" s="118">
        <v>600</v>
      </c>
      <c r="BM26" s="67"/>
      <c r="BN26" s="67"/>
      <c r="BO26" s="64"/>
      <c r="BP26" s="64"/>
      <c r="CA26" s="67"/>
      <c r="CB26" s="67"/>
      <c r="CO26" s="69">
        <v>0</v>
      </c>
      <c r="CP26" s="67"/>
      <c r="CQ26" s="374"/>
      <c r="CR26" s="374"/>
      <c r="CS26" s="416"/>
      <c r="DS26" s="47">
        <f t="shared" si="2"/>
        <v>0</v>
      </c>
      <c r="DT26" s="7"/>
      <c r="DU26" s="7"/>
      <c r="DV26" s="7"/>
      <c r="DW26" s="66" t="s">
        <v>2400</v>
      </c>
    </row>
    <row r="27" spans="1:134" ht="15" customHeight="1" x14ac:dyDescent="0.25">
      <c r="A27" s="378">
        <v>28</v>
      </c>
      <c r="B27" s="68" t="s">
        <v>274</v>
      </c>
      <c r="C27" s="68" t="s">
        <v>132</v>
      </c>
      <c r="D27" s="68" t="s">
        <v>133</v>
      </c>
      <c r="E27" s="64" t="s">
        <v>110</v>
      </c>
      <c r="F27" s="64" t="s">
        <v>106</v>
      </c>
      <c r="G27" s="307" t="s">
        <v>805</v>
      </c>
      <c r="H27" s="65"/>
      <c r="J27" s="66">
        <v>750</v>
      </c>
      <c r="K27" s="66">
        <v>700</v>
      </c>
      <c r="L27" s="66">
        <v>700</v>
      </c>
      <c r="M27" s="66">
        <v>700</v>
      </c>
      <c r="N27" s="66">
        <v>700</v>
      </c>
      <c r="O27" s="66">
        <v>750</v>
      </c>
      <c r="P27" s="66">
        <v>750</v>
      </c>
      <c r="Q27" s="66">
        <v>750</v>
      </c>
      <c r="R27" s="66">
        <v>750</v>
      </c>
      <c r="S27" s="66">
        <v>750</v>
      </c>
      <c r="T27" s="66">
        <v>750</v>
      </c>
      <c r="U27" s="66">
        <v>750</v>
      </c>
      <c r="V27" s="66">
        <v>750</v>
      </c>
      <c r="W27" s="67"/>
      <c r="X27" s="67">
        <v>800</v>
      </c>
      <c r="Y27" s="66">
        <v>800</v>
      </c>
      <c r="Z27" s="66">
        <v>800</v>
      </c>
      <c r="AA27" s="63">
        <v>800</v>
      </c>
      <c r="AB27" s="63">
        <v>800</v>
      </c>
      <c r="AC27" s="66">
        <v>800</v>
      </c>
      <c r="AD27" s="66">
        <v>800</v>
      </c>
      <c r="AE27" s="66">
        <v>800</v>
      </c>
      <c r="AF27" s="66">
        <v>800</v>
      </c>
      <c r="AG27" s="66">
        <v>800</v>
      </c>
      <c r="AH27" s="66">
        <v>800</v>
      </c>
      <c r="AI27" s="66">
        <v>800</v>
      </c>
      <c r="AJ27" s="118">
        <v>800</v>
      </c>
      <c r="AK27" s="373"/>
      <c r="AL27" s="373">
        <v>850</v>
      </c>
      <c r="AM27" s="118">
        <v>850</v>
      </c>
      <c r="AN27" s="118">
        <v>850</v>
      </c>
      <c r="AQ27" s="66">
        <v>850</v>
      </c>
      <c r="AR27" s="66">
        <v>850</v>
      </c>
      <c r="AS27" s="66">
        <v>850</v>
      </c>
      <c r="AT27" s="66">
        <v>850</v>
      </c>
      <c r="AU27" s="66">
        <v>850</v>
      </c>
      <c r="AV27" s="66">
        <v>850</v>
      </c>
      <c r="AW27" s="66">
        <v>850</v>
      </c>
      <c r="AX27" s="66">
        <v>850</v>
      </c>
      <c r="AY27" s="67"/>
      <c r="AZ27" s="67"/>
      <c r="BA27" s="66">
        <v>1000</v>
      </c>
      <c r="BD27" s="66">
        <v>1000</v>
      </c>
      <c r="BE27" s="66">
        <v>1000</v>
      </c>
      <c r="BF27" s="66">
        <v>1000</v>
      </c>
      <c r="BG27" s="66">
        <v>1000</v>
      </c>
      <c r="BH27" s="66">
        <v>1000</v>
      </c>
      <c r="BI27" s="66">
        <v>1000</v>
      </c>
      <c r="BJ27" s="66">
        <v>1000</v>
      </c>
      <c r="BK27" s="66">
        <v>1000</v>
      </c>
      <c r="BL27" s="66">
        <v>1000</v>
      </c>
      <c r="BM27" s="67"/>
      <c r="BN27" s="67">
        <v>1000</v>
      </c>
      <c r="BO27" s="64">
        <v>1000</v>
      </c>
      <c r="BP27" s="64">
        <v>1000</v>
      </c>
      <c r="BQ27" s="176">
        <v>1000</v>
      </c>
      <c r="BR27" s="176">
        <v>1000</v>
      </c>
      <c r="BS27" s="176">
        <v>1000</v>
      </c>
      <c r="BT27" s="176">
        <v>1000</v>
      </c>
      <c r="BU27" s="176">
        <v>1000</v>
      </c>
      <c r="BV27" s="176">
        <v>1000</v>
      </c>
      <c r="BW27" s="176">
        <v>1000</v>
      </c>
      <c r="BX27" s="176">
        <v>1000</v>
      </c>
      <c r="BY27" s="176">
        <v>1000</v>
      </c>
      <c r="CA27" s="67"/>
      <c r="CB27" s="67"/>
      <c r="CO27" s="69">
        <v>0</v>
      </c>
      <c r="CP27" s="67"/>
      <c r="CQ27" s="374"/>
      <c r="CR27" s="374"/>
      <c r="CS27" s="416"/>
      <c r="DS27" s="47">
        <f t="shared" si="2"/>
        <v>0</v>
      </c>
      <c r="DT27" s="7"/>
      <c r="DU27" s="7"/>
      <c r="DV27" s="7"/>
      <c r="DW27" s="66" t="s">
        <v>2400</v>
      </c>
    </row>
    <row r="28" spans="1:134" s="69" customFormat="1" ht="15" customHeight="1" x14ac:dyDescent="0.25">
      <c r="A28" s="378">
        <v>33</v>
      </c>
      <c r="B28" s="68" t="s">
        <v>275</v>
      </c>
      <c r="C28" s="68" t="s">
        <v>140</v>
      </c>
      <c r="D28" s="68" t="s">
        <v>2</v>
      </c>
      <c r="E28" s="68" t="s">
        <v>110</v>
      </c>
      <c r="F28" s="68" t="s">
        <v>106</v>
      </c>
      <c r="G28" s="307" t="s">
        <v>806</v>
      </c>
      <c r="H28" s="65"/>
      <c r="J28" s="69" t="s">
        <v>447</v>
      </c>
      <c r="W28" s="68"/>
      <c r="X28" s="68"/>
      <c r="AK28" s="68"/>
      <c r="AL28" s="68"/>
      <c r="AY28" s="68"/>
      <c r="AZ28" s="68"/>
      <c r="BM28" s="67"/>
      <c r="BN28" s="67"/>
      <c r="BO28" s="64"/>
      <c r="BP28" s="64"/>
      <c r="CA28" s="67"/>
      <c r="CB28" s="67"/>
      <c r="CO28" s="69">
        <v>0</v>
      </c>
      <c r="CP28" s="67"/>
      <c r="CQ28" s="374"/>
      <c r="CR28" s="374"/>
      <c r="CS28" s="416"/>
      <c r="CT28" s="63"/>
      <c r="CU28" s="118"/>
      <c r="CV28" s="118"/>
      <c r="CW28" s="118"/>
      <c r="CX28" s="118"/>
      <c r="CY28" s="118"/>
      <c r="CZ28" s="118"/>
      <c r="DA28" s="118"/>
      <c r="DB28" s="118"/>
      <c r="DC28" s="118"/>
      <c r="DD28" s="118"/>
      <c r="DE28" s="118"/>
      <c r="DF28" s="118"/>
      <c r="DG28" s="118"/>
      <c r="DH28" s="118"/>
      <c r="DI28" s="118"/>
      <c r="DJ28" s="118"/>
      <c r="DK28" s="118"/>
      <c r="DL28" s="118"/>
      <c r="DM28" s="118"/>
      <c r="DN28" s="118"/>
      <c r="DO28" s="118"/>
      <c r="DP28" s="118"/>
      <c r="DQ28" s="118"/>
      <c r="DR28" s="118"/>
      <c r="DS28" s="47">
        <f t="shared" si="2"/>
        <v>0</v>
      </c>
      <c r="DT28" s="7"/>
      <c r="DU28" s="7"/>
      <c r="DV28" s="7"/>
      <c r="DW28" s="66" t="s">
        <v>2400</v>
      </c>
      <c r="DX28" s="66"/>
    </row>
    <row r="29" spans="1:134" s="69" customFormat="1" ht="15" customHeight="1" x14ac:dyDescent="0.25">
      <c r="A29" s="378">
        <v>50</v>
      </c>
      <c r="B29" s="68" t="s">
        <v>277</v>
      </c>
      <c r="C29" s="68" t="s">
        <v>144</v>
      </c>
      <c r="D29" s="68" t="s">
        <v>143</v>
      </c>
      <c r="E29" s="68" t="s">
        <v>110</v>
      </c>
      <c r="F29" s="68" t="s">
        <v>106</v>
      </c>
      <c r="G29" s="307" t="s">
        <v>808</v>
      </c>
      <c r="H29" s="65"/>
      <c r="J29" s="69">
        <v>750</v>
      </c>
      <c r="K29" s="69">
        <v>700</v>
      </c>
      <c r="L29" s="69">
        <v>700</v>
      </c>
      <c r="M29" s="69">
        <v>700</v>
      </c>
      <c r="N29" s="69">
        <v>700</v>
      </c>
      <c r="O29" s="69">
        <v>750</v>
      </c>
      <c r="P29" s="69">
        <v>750</v>
      </c>
      <c r="Q29" s="69">
        <v>750</v>
      </c>
      <c r="R29" s="69">
        <v>750</v>
      </c>
      <c r="S29" s="69">
        <v>750</v>
      </c>
      <c r="W29" s="67"/>
      <c r="X29" s="68"/>
      <c r="AK29" s="68"/>
      <c r="AL29" s="68"/>
      <c r="AY29" s="68"/>
      <c r="AZ29" s="68"/>
      <c r="BM29" s="67"/>
      <c r="BN29" s="67"/>
      <c r="BO29" s="381"/>
      <c r="BP29" s="381"/>
      <c r="CA29" s="67"/>
      <c r="CB29" s="67"/>
      <c r="CO29" s="69">
        <v>0</v>
      </c>
      <c r="CP29" s="67"/>
      <c r="CQ29" s="374"/>
      <c r="CR29" s="374"/>
      <c r="CS29" s="416"/>
      <c r="CT29" s="63"/>
      <c r="CU29" s="118"/>
      <c r="CV29" s="118"/>
      <c r="CW29" s="118"/>
      <c r="CX29" s="118"/>
      <c r="CY29" s="118"/>
      <c r="CZ29" s="118"/>
      <c r="DA29" s="118"/>
      <c r="DB29" s="118"/>
      <c r="DC29" s="118"/>
      <c r="DD29" s="118"/>
      <c r="DE29" s="118"/>
      <c r="DF29" s="118"/>
      <c r="DG29" s="118"/>
      <c r="DH29" s="118"/>
      <c r="DI29" s="118"/>
      <c r="DJ29" s="118"/>
      <c r="DK29" s="118"/>
      <c r="DL29" s="118"/>
      <c r="DM29" s="118"/>
      <c r="DN29" s="118"/>
      <c r="DO29" s="118"/>
      <c r="DP29" s="118"/>
      <c r="DQ29" s="118"/>
      <c r="DR29" s="118"/>
      <c r="DS29" s="47">
        <f t="shared" si="2"/>
        <v>0</v>
      </c>
      <c r="DT29" s="7"/>
      <c r="DU29" s="7"/>
      <c r="DV29" s="7"/>
      <c r="DW29" s="66" t="s">
        <v>2400</v>
      </c>
      <c r="DX29" s="66"/>
    </row>
    <row r="30" spans="1:134" s="69" customFormat="1" ht="15" customHeight="1" x14ac:dyDescent="0.25">
      <c r="A30" s="378">
        <v>119</v>
      </c>
      <c r="B30" s="68" t="s">
        <v>282</v>
      </c>
      <c r="C30" s="68" t="s">
        <v>164</v>
      </c>
      <c r="D30" s="68" t="s">
        <v>163</v>
      </c>
      <c r="E30" s="68" t="s">
        <v>107</v>
      </c>
      <c r="F30" s="68" t="s">
        <v>5</v>
      </c>
      <c r="G30" s="307" t="s">
        <v>812</v>
      </c>
      <c r="H30" s="65"/>
      <c r="I30" s="69">
        <v>1000</v>
      </c>
      <c r="J30" s="69">
        <v>750</v>
      </c>
      <c r="L30" s="69">
        <v>750</v>
      </c>
      <c r="M30" s="384">
        <v>1000</v>
      </c>
      <c r="N30" s="384"/>
      <c r="O30" s="69">
        <v>750</v>
      </c>
      <c r="P30" s="69">
        <v>750</v>
      </c>
      <c r="Q30" s="69">
        <v>750</v>
      </c>
      <c r="R30" s="69">
        <v>750</v>
      </c>
      <c r="S30" s="69">
        <v>750</v>
      </c>
      <c r="T30" s="69">
        <v>750</v>
      </c>
      <c r="U30" s="69">
        <v>750</v>
      </c>
      <c r="V30" s="69">
        <v>750</v>
      </c>
      <c r="W30" s="67"/>
      <c r="X30" s="68"/>
      <c r="AK30" s="68"/>
      <c r="AL30" s="68"/>
      <c r="AY30" s="68"/>
      <c r="AZ30" s="68"/>
      <c r="BM30" s="67"/>
      <c r="BN30" s="67"/>
      <c r="BO30" s="64"/>
      <c r="BP30" s="64"/>
      <c r="CA30" s="67"/>
      <c r="CB30" s="67"/>
      <c r="CO30" s="69">
        <v>0</v>
      </c>
      <c r="CP30" s="67"/>
      <c r="CQ30" s="374"/>
      <c r="CR30" s="374"/>
      <c r="CS30" s="416"/>
      <c r="CT30" s="63"/>
      <c r="CU30" s="118"/>
      <c r="CV30" s="118"/>
      <c r="CW30" s="118"/>
      <c r="CX30" s="118"/>
      <c r="CY30" s="118"/>
      <c r="CZ30" s="118"/>
      <c r="DA30" s="118"/>
      <c r="DB30" s="118"/>
      <c r="DC30" s="118"/>
      <c r="DD30" s="118"/>
      <c r="DE30" s="118"/>
      <c r="DF30" s="118"/>
      <c r="DG30" s="118"/>
      <c r="DH30" s="118"/>
      <c r="DI30" s="118"/>
      <c r="DJ30" s="118"/>
      <c r="DK30" s="118"/>
      <c r="DL30" s="118"/>
      <c r="DM30" s="118"/>
      <c r="DN30" s="118"/>
      <c r="DO30" s="118"/>
      <c r="DP30" s="118"/>
      <c r="DQ30" s="118"/>
      <c r="DR30" s="118"/>
      <c r="DS30" s="47">
        <f t="shared" si="2"/>
        <v>0</v>
      </c>
      <c r="DT30" s="7"/>
      <c r="DU30" s="7"/>
      <c r="DV30" s="7"/>
      <c r="DW30" s="66" t="s">
        <v>2400</v>
      </c>
      <c r="DX30" s="66"/>
    </row>
    <row r="31" spans="1:134" ht="15" customHeight="1" x14ac:dyDescent="0.25">
      <c r="A31" s="378">
        <v>120</v>
      </c>
      <c r="B31" s="68" t="s">
        <v>285</v>
      </c>
      <c r="C31" s="68" t="s">
        <v>283</v>
      </c>
      <c r="D31" s="68" t="s">
        <v>284</v>
      </c>
      <c r="E31" s="64" t="s">
        <v>107</v>
      </c>
      <c r="F31" s="64" t="s">
        <v>5</v>
      </c>
      <c r="G31" s="307" t="s">
        <v>813</v>
      </c>
      <c r="H31" s="65"/>
      <c r="I31" s="66">
        <v>1000</v>
      </c>
      <c r="J31" s="66">
        <v>750</v>
      </c>
      <c r="K31" s="66">
        <v>750</v>
      </c>
      <c r="L31" s="66">
        <v>750</v>
      </c>
      <c r="M31" s="118">
        <v>750</v>
      </c>
      <c r="N31" s="118">
        <v>750</v>
      </c>
      <c r="O31" s="66">
        <v>750</v>
      </c>
      <c r="P31" s="66">
        <v>750</v>
      </c>
      <c r="Q31" s="66">
        <v>750</v>
      </c>
      <c r="R31" s="66">
        <v>750</v>
      </c>
      <c r="S31" s="66">
        <v>750</v>
      </c>
      <c r="T31" s="66">
        <v>750</v>
      </c>
      <c r="U31" s="66">
        <v>750</v>
      </c>
      <c r="V31" s="73">
        <v>750</v>
      </c>
      <c r="W31" s="67"/>
      <c r="X31" s="67">
        <v>800</v>
      </c>
      <c r="Y31" s="118">
        <v>750</v>
      </c>
      <c r="Z31" s="118">
        <v>800</v>
      </c>
      <c r="AA31" s="118">
        <v>800</v>
      </c>
      <c r="AB31" s="118">
        <v>800</v>
      </c>
      <c r="AC31" s="118">
        <v>800</v>
      </c>
      <c r="AD31" s="118">
        <v>800</v>
      </c>
      <c r="AE31" s="118">
        <v>800</v>
      </c>
      <c r="AF31" s="118">
        <v>800</v>
      </c>
      <c r="AG31" s="118">
        <v>800</v>
      </c>
      <c r="AH31" s="118">
        <v>800</v>
      </c>
      <c r="AI31" s="118">
        <v>800</v>
      </c>
      <c r="AJ31" s="118">
        <v>800</v>
      </c>
      <c r="AK31" s="373"/>
      <c r="AL31" s="373">
        <v>850</v>
      </c>
      <c r="AM31" s="118">
        <v>850</v>
      </c>
      <c r="AN31" s="118">
        <v>850</v>
      </c>
      <c r="AO31" s="118">
        <v>850</v>
      </c>
      <c r="AP31" s="118">
        <v>850</v>
      </c>
      <c r="AQ31" s="118">
        <v>850</v>
      </c>
      <c r="AR31" s="118">
        <v>850</v>
      </c>
      <c r="AS31" s="118">
        <v>850</v>
      </c>
      <c r="AT31" s="118">
        <v>850</v>
      </c>
      <c r="AU31" s="118">
        <v>850</v>
      </c>
      <c r="AV31" s="118">
        <v>850</v>
      </c>
      <c r="AW31" s="118">
        <v>850</v>
      </c>
      <c r="AX31" s="118">
        <v>850</v>
      </c>
      <c r="AY31" s="67"/>
      <c r="AZ31" s="67">
        <v>1000</v>
      </c>
      <c r="BA31" s="118">
        <v>1000</v>
      </c>
      <c r="BB31" s="118">
        <v>1000</v>
      </c>
      <c r="BC31" s="118">
        <v>1000</v>
      </c>
      <c r="BD31" s="118">
        <v>1000</v>
      </c>
      <c r="BE31" s="118">
        <v>1000</v>
      </c>
      <c r="BF31" s="118">
        <v>1000</v>
      </c>
      <c r="BG31" s="118">
        <v>1000</v>
      </c>
      <c r="BH31" s="118">
        <v>1000</v>
      </c>
      <c r="BI31" s="118">
        <v>1000</v>
      </c>
      <c r="BJ31" s="118">
        <v>1000</v>
      </c>
      <c r="BK31" s="118">
        <v>1000</v>
      </c>
      <c r="BL31" s="118">
        <v>1000</v>
      </c>
      <c r="BM31" s="67"/>
      <c r="BN31" s="67"/>
      <c r="BO31" s="64">
        <v>800</v>
      </c>
      <c r="BP31" s="64">
        <v>800</v>
      </c>
      <c r="CA31" s="67"/>
      <c r="CB31" s="67"/>
      <c r="CO31" s="69">
        <v>0</v>
      </c>
      <c r="CP31" s="67"/>
      <c r="CQ31" s="374"/>
      <c r="CR31" s="374"/>
      <c r="CS31" s="416"/>
      <c r="DS31" s="47">
        <f t="shared" si="2"/>
        <v>0</v>
      </c>
      <c r="DT31" s="7"/>
      <c r="DU31" s="7"/>
      <c r="DV31" s="7"/>
      <c r="DW31" s="66" t="s">
        <v>2400</v>
      </c>
    </row>
    <row r="32" spans="1:134" ht="15" customHeight="1" x14ac:dyDescent="0.25">
      <c r="A32" s="378">
        <v>121</v>
      </c>
      <c r="B32" s="68" t="s">
        <v>288</v>
      </c>
      <c r="C32" s="68" t="s">
        <v>286</v>
      </c>
      <c r="D32" s="68" t="s">
        <v>287</v>
      </c>
      <c r="E32" s="64" t="s">
        <v>107</v>
      </c>
      <c r="F32" s="64" t="s">
        <v>5</v>
      </c>
      <c r="G32" s="307" t="s">
        <v>814</v>
      </c>
      <c r="H32" s="65"/>
      <c r="I32" s="66">
        <v>1000</v>
      </c>
      <c r="J32" s="66">
        <v>750</v>
      </c>
      <c r="K32" s="66">
        <v>750</v>
      </c>
      <c r="L32" s="66">
        <v>600</v>
      </c>
      <c r="M32" s="400">
        <v>1000</v>
      </c>
      <c r="N32" s="400"/>
      <c r="O32" s="66">
        <v>600</v>
      </c>
      <c r="P32" s="66">
        <v>600</v>
      </c>
      <c r="Q32" s="66">
        <v>750</v>
      </c>
      <c r="R32" s="66">
        <v>750</v>
      </c>
      <c r="S32" s="66">
        <v>750</v>
      </c>
      <c r="T32" s="66">
        <v>750</v>
      </c>
      <c r="U32" s="66">
        <v>750</v>
      </c>
      <c r="V32" s="66">
        <v>750</v>
      </c>
      <c r="W32" s="67"/>
      <c r="X32" s="67">
        <v>800</v>
      </c>
      <c r="Y32" s="66">
        <v>800</v>
      </c>
      <c r="Z32" s="66">
        <v>800</v>
      </c>
      <c r="AA32" s="66">
        <v>800</v>
      </c>
      <c r="AB32" s="118">
        <v>800</v>
      </c>
      <c r="AC32" s="118">
        <v>800</v>
      </c>
      <c r="AD32" s="118">
        <v>800</v>
      </c>
      <c r="AE32" s="118">
        <v>800</v>
      </c>
      <c r="AF32" s="118">
        <v>800</v>
      </c>
      <c r="AG32" s="118">
        <v>800</v>
      </c>
      <c r="AH32" s="118">
        <v>800</v>
      </c>
      <c r="AI32" s="118">
        <v>800</v>
      </c>
      <c r="AJ32" s="118">
        <v>800</v>
      </c>
      <c r="AK32" s="373"/>
      <c r="AL32" s="373">
        <v>850</v>
      </c>
      <c r="AM32" s="118">
        <v>850</v>
      </c>
      <c r="AN32" s="118">
        <v>850</v>
      </c>
      <c r="AO32" s="66">
        <v>850</v>
      </c>
      <c r="AP32" s="66">
        <v>850</v>
      </c>
      <c r="AQ32" s="66">
        <v>850</v>
      </c>
      <c r="AR32" s="66">
        <v>850</v>
      </c>
      <c r="AS32" s="66">
        <v>850</v>
      </c>
      <c r="AT32" s="66">
        <v>850</v>
      </c>
      <c r="AU32" s="66">
        <v>850</v>
      </c>
      <c r="AV32" s="66">
        <v>850</v>
      </c>
      <c r="AW32" s="66">
        <v>850</v>
      </c>
      <c r="AX32" s="66">
        <v>850</v>
      </c>
      <c r="AY32" s="67"/>
      <c r="AZ32" s="67"/>
      <c r="BA32" s="66">
        <v>850</v>
      </c>
      <c r="BB32" s="66">
        <v>850</v>
      </c>
      <c r="BC32" s="66">
        <v>850</v>
      </c>
      <c r="BD32" s="66">
        <v>850</v>
      </c>
      <c r="BE32" s="66">
        <v>1000</v>
      </c>
      <c r="BF32" s="66">
        <v>1000</v>
      </c>
      <c r="BG32" s="66">
        <v>1000</v>
      </c>
      <c r="BH32" s="66">
        <v>1000</v>
      </c>
      <c r="BI32" s="66">
        <v>1000</v>
      </c>
      <c r="BJ32" s="66">
        <v>1000</v>
      </c>
      <c r="BM32" s="67"/>
      <c r="BN32" s="67"/>
      <c r="BO32" s="64"/>
      <c r="BP32" s="64"/>
      <c r="CA32" s="67"/>
      <c r="CB32" s="67"/>
      <c r="CO32" s="69">
        <v>0</v>
      </c>
      <c r="CP32" s="67"/>
      <c r="CQ32" s="374"/>
      <c r="CR32" s="374"/>
      <c r="CS32" s="416"/>
      <c r="DS32" s="47">
        <f t="shared" si="2"/>
        <v>0</v>
      </c>
      <c r="DT32" s="7"/>
      <c r="DU32" s="7"/>
      <c r="DV32" s="7"/>
      <c r="DW32" s="66" t="s">
        <v>2400</v>
      </c>
    </row>
    <row r="33" spans="1:128" ht="15" customHeight="1" x14ac:dyDescent="0.25">
      <c r="A33" s="378">
        <v>123</v>
      </c>
      <c r="B33" s="68" t="s">
        <v>293</v>
      </c>
      <c r="C33" s="68" t="s">
        <v>289</v>
      </c>
      <c r="D33" s="68" t="s">
        <v>290</v>
      </c>
      <c r="E33" s="68" t="s">
        <v>107</v>
      </c>
      <c r="F33" s="64" t="s">
        <v>5</v>
      </c>
      <c r="G33" s="307" t="s">
        <v>815</v>
      </c>
      <c r="H33" s="65"/>
      <c r="I33" s="66">
        <v>500</v>
      </c>
      <c r="J33" s="66">
        <v>750</v>
      </c>
      <c r="K33" s="66">
        <v>750</v>
      </c>
      <c r="L33" s="66">
        <v>750</v>
      </c>
      <c r="M33" s="401">
        <v>1000</v>
      </c>
      <c r="N33" s="401"/>
      <c r="O33" s="66">
        <v>750</v>
      </c>
      <c r="P33" s="66">
        <v>750</v>
      </c>
      <c r="Q33" s="66">
        <v>750</v>
      </c>
      <c r="R33" s="66">
        <v>750</v>
      </c>
      <c r="S33" s="66">
        <v>750</v>
      </c>
      <c r="T33" s="66">
        <v>750</v>
      </c>
      <c r="U33" s="66">
        <v>750</v>
      </c>
      <c r="V33" s="66">
        <v>750</v>
      </c>
      <c r="W33" s="67"/>
      <c r="X33" s="67">
        <v>800</v>
      </c>
      <c r="Y33" s="66">
        <v>800</v>
      </c>
      <c r="Z33" s="66">
        <v>800</v>
      </c>
      <c r="AA33" s="66">
        <v>800</v>
      </c>
      <c r="AB33" s="66">
        <v>800</v>
      </c>
      <c r="AC33" s="118">
        <v>800</v>
      </c>
      <c r="AD33" s="118">
        <v>800</v>
      </c>
      <c r="AE33" s="118">
        <v>800</v>
      </c>
      <c r="AF33" s="118">
        <v>800</v>
      </c>
      <c r="AG33" s="118">
        <v>800</v>
      </c>
      <c r="AH33" s="118">
        <v>800</v>
      </c>
      <c r="AI33" s="118">
        <v>800</v>
      </c>
      <c r="AJ33" s="118">
        <v>800</v>
      </c>
      <c r="AK33" s="68"/>
      <c r="AL33" s="68"/>
      <c r="AM33" s="69"/>
      <c r="AN33" s="69"/>
      <c r="AO33" s="69"/>
      <c r="AP33" s="69"/>
      <c r="AQ33" s="402" t="s">
        <v>1462</v>
      </c>
      <c r="AR33" s="402"/>
      <c r="AS33" s="402"/>
      <c r="AT33" s="402"/>
      <c r="AU33" s="402"/>
      <c r="AV33" s="402"/>
      <c r="AW33" s="402"/>
      <c r="AX33" s="403"/>
      <c r="AY33" s="67"/>
      <c r="AZ33" s="67"/>
      <c r="BM33" s="67"/>
      <c r="BN33" s="67"/>
      <c r="BO33" s="68"/>
      <c r="BP33" s="68"/>
      <c r="BQ33" s="69"/>
      <c r="BR33" s="69"/>
      <c r="BS33" s="69"/>
      <c r="BT33" s="69"/>
      <c r="BU33" s="69"/>
      <c r="BV33" s="69"/>
      <c r="BW33" s="69"/>
      <c r="BX33" s="69"/>
      <c r="BY33" s="69"/>
      <c r="CA33" s="67"/>
      <c r="CB33" s="67"/>
      <c r="CO33" s="69">
        <v>0</v>
      </c>
      <c r="CP33" s="67"/>
      <c r="CQ33" s="374"/>
      <c r="CR33" s="374"/>
      <c r="CS33" s="416"/>
      <c r="DS33" s="47">
        <f t="shared" si="2"/>
        <v>0</v>
      </c>
      <c r="DT33" s="7"/>
      <c r="DU33" s="7"/>
      <c r="DV33" s="7"/>
      <c r="DW33" s="66" t="s">
        <v>2400</v>
      </c>
    </row>
    <row r="34" spans="1:128" ht="15" customHeight="1" x14ac:dyDescent="0.25">
      <c r="A34" s="378">
        <v>124</v>
      </c>
      <c r="B34" s="68" t="s">
        <v>294</v>
      </c>
      <c r="C34" s="68" t="s">
        <v>419</v>
      </c>
      <c r="D34" s="68" t="s">
        <v>159</v>
      </c>
      <c r="E34" s="68" t="s">
        <v>107</v>
      </c>
      <c r="F34" s="64" t="s">
        <v>5</v>
      </c>
      <c r="G34" s="307" t="s">
        <v>816</v>
      </c>
      <c r="H34" s="65"/>
      <c r="I34" s="66">
        <v>500</v>
      </c>
      <c r="J34" s="66">
        <v>750</v>
      </c>
      <c r="K34" s="66">
        <v>750</v>
      </c>
      <c r="L34" s="66">
        <v>750</v>
      </c>
      <c r="M34" s="66">
        <v>750</v>
      </c>
      <c r="N34" s="66">
        <v>750</v>
      </c>
      <c r="O34" s="66">
        <v>750</v>
      </c>
      <c r="P34" s="66">
        <v>750</v>
      </c>
      <c r="Q34" s="66">
        <v>750</v>
      </c>
      <c r="R34" s="66">
        <v>750</v>
      </c>
      <c r="S34" s="66">
        <v>750</v>
      </c>
      <c r="T34" s="66">
        <v>750</v>
      </c>
      <c r="U34" s="66">
        <v>750</v>
      </c>
      <c r="V34" s="66">
        <v>750</v>
      </c>
      <c r="W34" s="67"/>
      <c r="X34" s="67">
        <v>800</v>
      </c>
      <c r="Y34" s="118">
        <v>800</v>
      </c>
      <c r="Z34" s="118">
        <v>800</v>
      </c>
      <c r="AA34" s="118">
        <v>800</v>
      </c>
      <c r="AB34" s="118">
        <v>800</v>
      </c>
      <c r="AC34" s="118">
        <v>800</v>
      </c>
      <c r="AD34" s="118">
        <v>800</v>
      </c>
      <c r="AE34" s="118">
        <v>800</v>
      </c>
      <c r="AF34" s="118">
        <v>800</v>
      </c>
      <c r="AG34" s="118">
        <v>800</v>
      </c>
      <c r="AH34" s="118">
        <v>800</v>
      </c>
      <c r="AI34" s="118">
        <v>800</v>
      </c>
      <c r="AJ34" s="118">
        <v>800</v>
      </c>
      <c r="AK34" s="68"/>
      <c r="AL34" s="68"/>
      <c r="AM34" s="69"/>
      <c r="AN34" s="69"/>
      <c r="AO34" s="69"/>
      <c r="AP34" s="69"/>
      <c r="AQ34" s="384"/>
      <c r="AR34" s="384"/>
      <c r="AS34" s="384"/>
      <c r="AT34" s="384"/>
      <c r="AU34" s="384"/>
      <c r="AV34" s="384"/>
      <c r="AW34" s="384"/>
      <c r="AX34" s="385"/>
      <c r="AY34" s="68"/>
      <c r="AZ34" s="68"/>
      <c r="BM34" s="67"/>
      <c r="BN34" s="67"/>
      <c r="BO34" s="68"/>
      <c r="BP34" s="68"/>
      <c r="BQ34" s="69"/>
      <c r="BR34" s="69"/>
      <c r="BS34" s="69"/>
      <c r="BT34" s="69"/>
      <c r="BU34" s="69"/>
      <c r="BV34" s="69"/>
      <c r="BW34" s="69"/>
      <c r="BX34" s="69"/>
      <c r="BY34" s="69"/>
      <c r="CA34" s="67"/>
      <c r="CB34" s="67"/>
      <c r="CO34" s="69">
        <v>0</v>
      </c>
      <c r="CP34" s="67"/>
      <c r="CQ34" s="374"/>
      <c r="CR34" s="374"/>
      <c r="CS34" s="416"/>
      <c r="DS34" s="47">
        <f t="shared" si="2"/>
        <v>0</v>
      </c>
      <c r="DT34" s="7"/>
      <c r="DU34" s="7"/>
      <c r="DV34" s="7"/>
      <c r="DW34" s="66" t="s">
        <v>2400</v>
      </c>
    </row>
    <row r="35" spans="1:128" ht="15" customHeight="1" x14ac:dyDescent="0.25">
      <c r="A35" s="378">
        <v>126</v>
      </c>
      <c r="B35" s="68" t="s">
        <v>300</v>
      </c>
      <c r="C35" s="68" t="s">
        <v>295</v>
      </c>
      <c r="D35" s="68" t="s">
        <v>296</v>
      </c>
      <c r="E35" s="68" t="s">
        <v>107</v>
      </c>
      <c r="F35" s="68" t="s">
        <v>5</v>
      </c>
      <c r="G35" s="308" t="s">
        <v>818</v>
      </c>
      <c r="H35" s="84"/>
      <c r="J35" s="66">
        <v>750</v>
      </c>
      <c r="K35" s="66">
        <v>750</v>
      </c>
      <c r="L35" s="66">
        <v>750</v>
      </c>
      <c r="M35" s="106"/>
      <c r="N35" s="106"/>
      <c r="O35" s="66">
        <v>750</v>
      </c>
      <c r="P35" s="66">
        <v>750</v>
      </c>
      <c r="Q35" s="66">
        <v>750</v>
      </c>
      <c r="R35" s="66">
        <v>750</v>
      </c>
      <c r="S35" s="66">
        <v>750</v>
      </c>
      <c r="T35" s="66">
        <v>750</v>
      </c>
      <c r="U35" s="66">
        <v>750</v>
      </c>
      <c r="V35" s="66">
        <v>750</v>
      </c>
      <c r="W35" s="67"/>
      <c r="X35" s="67">
        <v>800</v>
      </c>
      <c r="Y35" s="118">
        <v>800</v>
      </c>
      <c r="Z35" s="118">
        <v>800</v>
      </c>
      <c r="AA35" s="67">
        <v>800</v>
      </c>
      <c r="AC35" s="118">
        <v>800</v>
      </c>
      <c r="AD35" s="118">
        <v>800</v>
      </c>
      <c r="AE35" s="118">
        <v>800</v>
      </c>
      <c r="AF35" s="118">
        <v>800</v>
      </c>
      <c r="AG35" s="118">
        <v>800</v>
      </c>
      <c r="AH35" s="118">
        <v>800</v>
      </c>
      <c r="AI35" s="118">
        <v>800</v>
      </c>
      <c r="AJ35" s="118">
        <v>800</v>
      </c>
      <c r="AK35" s="373"/>
      <c r="AL35" s="373">
        <v>850</v>
      </c>
      <c r="AM35" s="118">
        <v>850</v>
      </c>
      <c r="AN35" s="118">
        <v>850</v>
      </c>
      <c r="AO35" s="66">
        <v>850</v>
      </c>
      <c r="AP35" s="66">
        <v>850</v>
      </c>
      <c r="AQ35" s="66">
        <v>850</v>
      </c>
      <c r="AR35" s="66">
        <v>850</v>
      </c>
      <c r="AS35" s="66">
        <v>850</v>
      </c>
      <c r="AT35" s="66">
        <v>850</v>
      </c>
      <c r="AU35" s="66">
        <v>850</v>
      </c>
      <c r="AV35" s="66">
        <v>850</v>
      </c>
      <c r="AW35" s="66">
        <v>850</v>
      </c>
      <c r="AX35" s="66">
        <v>850</v>
      </c>
      <c r="AY35" s="67"/>
      <c r="AZ35" s="67">
        <v>1000</v>
      </c>
      <c r="BA35" s="66">
        <v>1000</v>
      </c>
      <c r="BB35" s="66">
        <v>1000</v>
      </c>
      <c r="BC35" s="66">
        <v>1000</v>
      </c>
      <c r="BD35" s="66">
        <v>1000</v>
      </c>
      <c r="BE35" s="66">
        <v>1000</v>
      </c>
      <c r="BF35" s="66">
        <v>1000</v>
      </c>
      <c r="BG35" s="66">
        <v>1000</v>
      </c>
      <c r="BH35" s="66">
        <v>1000</v>
      </c>
      <c r="BI35" s="66">
        <v>1000</v>
      </c>
      <c r="BJ35" s="66">
        <v>1000</v>
      </c>
      <c r="BM35" s="67"/>
      <c r="BN35" s="67"/>
      <c r="BO35" s="64"/>
      <c r="BP35" s="64"/>
      <c r="BQ35" s="69"/>
      <c r="BR35" s="69"/>
      <c r="BS35" s="69"/>
      <c r="BT35" s="69"/>
      <c r="BU35" s="69"/>
      <c r="BV35" s="69"/>
      <c r="BW35" s="69"/>
      <c r="BX35" s="69"/>
      <c r="BY35" s="69"/>
      <c r="CA35" s="67"/>
      <c r="CB35" s="67"/>
      <c r="CO35" s="69">
        <v>0</v>
      </c>
      <c r="CP35" s="67"/>
      <c r="CQ35" s="374"/>
      <c r="CR35" s="374"/>
      <c r="CS35" s="416"/>
      <c r="DS35" s="47">
        <f t="shared" si="2"/>
        <v>0</v>
      </c>
      <c r="DT35" s="7"/>
      <c r="DU35" s="7"/>
      <c r="DV35" s="7"/>
      <c r="DW35" s="66" t="s">
        <v>2400</v>
      </c>
    </row>
    <row r="36" spans="1:128" ht="15" customHeight="1" x14ac:dyDescent="0.25">
      <c r="A36" s="378">
        <v>128</v>
      </c>
      <c r="B36" s="68" t="s">
        <v>305</v>
      </c>
      <c r="C36" s="68" t="s">
        <v>301</v>
      </c>
      <c r="D36" s="68" t="s">
        <v>233</v>
      </c>
      <c r="E36" s="68" t="s">
        <v>107</v>
      </c>
      <c r="F36" s="68" t="s">
        <v>5</v>
      </c>
      <c r="G36" s="308" t="s">
        <v>820</v>
      </c>
      <c r="H36" s="84"/>
      <c r="I36" s="66">
        <v>1000</v>
      </c>
      <c r="J36" s="66">
        <v>750</v>
      </c>
      <c r="K36" s="106"/>
      <c r="L36" s="66">
        <v>750</v>
      </c>
      <c r="M36" s="106"/>
      <c r="N36" s="106"/>
      <c r="O36" s="66">
        <v>750</v>
      </c>
      <c r="P36" s="66">
        <v>750</v>
      </c>
      <c r="Q36" s="66">
        <v>750</v>
      </c>
      <c r="R36" s="66">
        <v>750</v>
      </c>
      <c r="S36" s="66">
        <v>750</v>
      </c>
      <c r="T36" s="66">
        <v>750</v>
      </c>
      <c r="U36" s="66">
        <v>750</v>
      </c>
      <c r="V36" s="66">
        <v>750</v>
      </c>
      <c r="W36" s="67"/>
      <c r="X36" s="67">
        <v>800</v>
      </c>
      <c r="Y36" s="118">
        <v>800</v>
      </c>
      <c r="Z36" s="118">
        <v>800</v>
      </c>
      <c r="AA36" s="118">
        <v>800</v>
      </c>
      <c r="AB36" s="118">
        <v>800</v>
      </c>
      <c r="AC36" s="118">
        <v>800</v>
      </c>
      <c r="AD36" s="118">
        <v>800</v>
      </c>
      <c r="AE36" s="118">
        <v>800</v>
      </c>
      <c r="AF36" s="118">
        <v>800</v>
      </c>
      <c r="AG36" s="69"/>
      <c r="AH36" s="69"/>
      <c r="AI36" s="69"/>
      <c r="AJ36" s="69"/>
      <c r="AK36" s="68"/>
      <c r="AL36" s="68"/>
      <c r="AM36" s="69"/>
      <c r="AN36" s="69"/>
      <c r="AO36" s="69"/>
      <c r="AP36" s="69"/>
      <c r="AQ36" s="384"/>
      <c r="AR36" s="384"/>
      <c r="AS36" s="384"/>
      <c r="AT36" s="384"/>
      <c r="AU36" s="384"/>
      <c r="AV36" s="384"/>
      <c r="AW36" s="384"/>
      <c r="AX36" s="385"/>
      <c r="AY36" s="68"/>
      <c r="AZ36" s="68"/>
      <c r="BM36" s="67"/>
      <c r="BN36" s="67"/>
      <c r="BO36" s="64"/>
      <c r="BP36" s="64"/>
      <c r="BQ36" s="69"/>
      <c r="BR36" s="69"/>
      <c r="BS36" s="69"/>
      <c r="BT36" s="69"/>
      <c r="BU36" s="69"/>
      <c r="BV36" s="69"/>
      <c r="BW36" s="69"/>
      <c r="BX36" s="69"/>
      <c r="BY36" s="69"/>
      <c r="CA36" s="67"/>
      <c r="CB36" s="67"/>
      <c r="CO36" s="69">
        <v>0</v>
      </c>
      <c r="CP36" s="67"/>
      <c r="CQ36" s="374"/>
      <c r="CR36" s="374"/>
      <c r="CS36" s="416"/>
      <c r="DS36" s="47">
        <f t="shared" si="2"/>
        <v>0</v>
      </c>
      <c r="DT36" s="7"/>
      <c r="DU36" s="7"/>
      <c r="DV36" s="7"/>
      <c r="DW36" s="66" t="s">
        <v>2400</v>
      </c>
    </row>
    <row r="37" spans="1:128" ht="15" customHeight="1" x14ac:dyDescent="0.25">
      <c r="A37" s="376">
        <v>167</v>
      </c>
      <c r="B37" s="64" t="s">
        <v>308</v>
      </c>
      <c r="C37" s="68" t="s">
        <v>306</v>
      </c>
      <c r="D37" s="68" t="s">
        <v>307</v>
      </c>
      <c r="E37" s="64" t="s">
        <v>107</v>
      </c>
      <c r="F37" s="64" t="s">
        <v>5</v>
      </c>
      <c r="G37" s="307" t="s">
        <v>821</v>
      </c>
      <c r="H37" s="65"/>
      <c r="I37" s="66">
        <v>1000</v>
      </c>
      <c r="J37" s="66">
        <v>500</v>
      </c>
      <c r="K37" s="106"/>
      <c r="L37" s="66">
        <v>750</v>
      </c>
      <c r="M37" s="106"/>
      <c r="N37" s="106"/>
      <c r="O37" s="66">
        <v>500</v>
      </c>
      <c r="P37" s="66">
        <v>500</v>
      </c>
      <c r="Q37" s="66">
        <v>500</v>
      </c>
      <c r="R37" s="66">
        <v>500</v>
      </c>
      <c r="S37" s="66">
        <v>500</v>
      </c>
      <c r="T37" s="66">
        <v>500</v>
      </c>
      <c r="U37" s="66">
        <v>500</v>
      </c>
      <c r="V37" s="66">
        <v>500</v>
      </c>
      <c r="W37" s="67"/>
      <c r="X37" s="67"/>
      <c r="Y37" s="118">
        <v>500</v>
      </c>
      <c r="Z37" s="118">
        <v>500</v>
      </c>
      <c r="AA37" s="118">
        <v>500</v>
      </c>
      <c r="AB37" s="118">
        <v>500</v>
      </c>
      <c r="AC37" s="118">
        <v>500</v>
      </c>
      <c r="AD37" s="118">
        <v>500</v>
      </c>
      <c r="AE37" s="118">
        <v>500</v>
      </c>
      <c r="AF37" s="118">
        <v>500</v>
      </c>
      <c r="AG37" s="66">
        <v>500</v>
      </c>
      <c r="AH37" s="66">
        <v>500</v>
      </c>
      <c r="AI37" s="66">
        <v>500</v>
      </c>
      <c r="AJ37" s="66">
        <v>500</v>
      </c>
      <c r="AK37" s="373"/>
      <c r="AL37" s="373">
        <v>850</v>
      </c>
      <c r="AM37" s="118">
        <v>500</v>
      </c>
      <c r="AN37" s="118">
        <v>500</v>
      </c>
      <c r="AO37" s="118">
        <v>500</v>
      </c>
      <c r="AP37" s="118">
        <v>500</v>
      </c>
      <c r="AQ37" s="118">
        <v>500</v>
      </c>
      <c r="AR37" s="118">
        <v>500</v>
      </c>
      <c r="AS37" s="118">
        <v>500</v>
      </c>
      <c r="AT37" s="118">
        <v>500</v>
      </c>
      <c r="AU37" s="118">
        <v>500</v>
      </c>
      <c r="AV37" s="118">
        <v>500</v>
      </c>
      <c r="AW37" s="118">
        <v>500</v>
      </c>
      <c r="AX37" s="118">
        <v>500</v>
      </c>
      <c r="AY37" s="67"/>
      <c r="AZ37" s="67"/>
      <c r="BA37" s="118">
        <v>550</v>
      </c>
      <c r="BB37" s="118">
        <v>550</v>
      </c>
      <c r="BC37" s="118">
        <v>550</v>
      </c>
      <c r="BD37" s="118">
        <v>550</v>
      </c>
      <c r="BE37" s="118">
        <v>550</v>
      </c>
      <c r="BF37" s="118">
        <v>550</v>
      </c>
      <c r="BG37" s="118">
        <v>550</v>
      </c>
      <c r="BH37" s="118">
        <v>550</v>
      </c>
      <c r="BI37" s="118">
        <v>550</v>
      </c>
      <c r="BJ37" s="118">
        <v>550</v>
      </c>
      <c r="BK37" s="118">
        <v>550</v>
      </c>
      <c r="BL37" s="118">
        <v>550</v>
      </c>
      <c r="BM37" s="67"/>
      <c r="BN37" s="67">
        <v>300</v>
      </c>
      <c r="BO37" s="64">
        <v>550</v>
      </c>
      <c r="BP37" s="64">
        <v>550</v>
      </c>
      <c r="BQ37" s="176">
        <v>550</v>
      </c>
      <c r="BR37" s="66">
        <v>550</v>
      </c>
      <c r="BS37" s="66">
        <v>550</v>
      </c>
      <c r="BT37" s="66">
        <v>550</v>
      </c>
      <c r="BU37" s="66">
        <v>550</v>
      </c>
      <c r="BV37" s="66">
        <v>550</v>
      </c>
      <c r="BW37" s="66">
        <v>550</v>
      </c>
      <c r="BX37" s="66">
        <v>550</v>
      </c>
      <c r="BY37" s="66">
        <v>550</v>
      </c>
      <c r="BZ37" s="66">
        <v>550</v>
      </c>
      <c r="CA37" s="67"/>
      <c r="CB37" s="67"/>
      <c r="CC37" s="66">
        <v>600</v>
      </c>
      <c r="CD37" s="66">
        <v>600</v>
      </c>
      <c r="CE37" s="66">
        <v>600</v>
      </c>
      <c r="CF37" s="66">
        <v>600</v>
      </c>
      <c r="CG37" s="66">
        <v>600</v>
      </c>
      <c r="CH37" s="380"/>
      <c r="CI37" s="380"/>
      <c r="CJ37" s="380"/>
      <c r="CK37" s="380"/>
      <c r="CL37" s="380"/>
      <c r="CM37" s="380"/>
      <c r="CN37" s="380"/>
      <c r="CO37" s="66">
        <v>0</v>
      </c>
      <c r="CP37" s="67"/>
      <c r="CQ37" s="374"/>
      <c r="CR37" s="374"/>
      <c r="CS37" s="416"/>
      <c r="DS37" s="47">
        <f t="shared" si="2"/>
        <v>0</v>
      </c>
      <c r="DT37" s="7"/>
      <c r="DU37" s="7"/>
      <c r="DV37" s="7"/>
    </row>
    <row r="38" spans="1:128" ht="15" customHeight="1" x14ac:dyDescent="0.25">
      <c r="A38" s="378">
        <v>170</v>
      </c>
      <c r="B38" s="68" t="s">
        <v>311</v>
      </c>
      <c r="C38" s="68" t="s">
        <v>309</v>
      </c>
      <c r="D38" s="64" t="s">
        <v>310</v>
      </c>
      <c r="E38" s="64" t="s">
        <v>107</v>
      </c>
      <c r="F38" s="64" t="s">
        <v>5</v>
      </c>
      <c r="G38" s="307" t="s">
        <v>822</v>
      </c>
      <c r="H38" s="65"/>
      <c r="I38" s="66">
        <v>1000</v>
      </c>
      <c r="J38" s="66">
        <v>750</v>
      </c>
      <c r="K38" s="106"/>
      <c r="L38" s="66">
        <v>750</v>
      </c>
      <c r="M38" s="106"/>
      <c r="N38" s="106"/>
      <c r="O38" s="66">
        <v>750</v>
      </c>
      <c r="P38" s="66">
        <v>750</v>
      </c>
      <c r="Q38" s="66">
        <v>750</v>
      </c>
      <c r="R38" s="66">
        <v>750</v>
      </c>
      <c r="S38" s="66">
        <v>750</v>
      </c>
      <c r="T38" s="66">
        <v>750</v>
      </c>
      <c r="U38" s="66">
        <v>750</v>
      </c>
      <c r="V38" s="66">
        <v>750</v>
      </c>
      <c r="W38" s="67"/>
      <c r="X38" s="67">
        <v>800</v>
      </c>
      <c r="Y38" s="118">
        <v>800</v>
      </c>
      <c r="Z38" s="118">
        <v>800</v>
      </c>
      <c r="AA38" s="118">
        <v>800</v>
      </c>
      <c r="AB38" s="118">
        <v>800</v>
      </c>
      <c r="AC38" s="118">
        <v>800</v>
      </c>
      <c r="AD38" s="118">
        <v>800</v>
      </c>
      <c r="AE38" s="118">
        <v>800</v>
      </c>
      <c r="AF38" s="118">
        <v>800</v>
      </c>
      <c r="AG38" s="118">
        <v>800</v>
      </c>
      <c r="AH38" s="118">
        <v>800</v>
      </c>
      <c r="AI38" s="118">
        <v>800</v>
      </c>
      <c r="AJ38" s="118">
        <v>800</v>
      </c>
      <c r="AK38" s="373"/>
      <c r="AL38" s="373">
        <v>850</v>
      </c>
      <c r="AM38" s="118">
        <v>850</v>
      </c>
      <c r="AN38" s="118">
        <v>850</v>
      </c>
      <c r="AO38" s="118">
        <v>850</v>
      </c>
      <c r="AP38" s="118">
        <v>850</v>
      </c>
      <c r="AQ38" s="118">
        <v>850</v>
      </c>
      <c r="AR38" s="118">
        <v>850</v>
      </c>
      <c r="AS38" s="118">
        <v>850</v>
      </c>
      <c r="AT38" s="118">
        <v>850</v>
      </c>
      <c r="AU38" s="118">
        <v>850</v>
      </c>
      <c r="AV38" s="118">
        <v>850</v>
      </c>
      <c r="AW38" s="118">
        <v>850</v>
      </c>
      <c r="AX38" s="118">
        <v>850</v>
      </c>
      <c r="AY38" s="67"/>
      <c r="AZ38" s="67">
        <v>1000</v>
      </c>
      <c r="BA38" s="118">
        <v>1000</v>
      </c>
      <c r="BB38" s="118">
        <v>1000</v>
      </c>
      <c r="BC38" s="118">
        <v>1000</v>
      </c>
      <c r="BD38" s="118">
        <v>1000</v>
      </c>
      <c r="BE38" s="118">
        <v>1000</v>
      </c>
      <c r="BF38" s="118">
        <v>1000</v>
      </c>
      <c r="BG38" s="118">
        <v>1000</v>
      </c>
      <c r="BH38" s="118">
        <v>1000</v>
      </c>
      <c r="BI38" s="69"/>
      <c r="BJ38" s="69"/>
      <c r="BK38" s="69"/>
      <c r="BL38" s="69"/>
      <c r="BM38" s="68"/>
      <c r="BN38" s="68"/>
      <c r="BO38" s="68"/>
      <c r="BP38" s="68"/>
      <c r="BQ38" s="69"/>
      <c r="BR38" s="69"/>
      <c r="BS38" s="69"/>
      <c r="BT38" s="69"/>
      <c r="BU38" s="69"/>
      <c r="BV38" s="69"/>
      <c r="BW38" s="69"/>
      <c r="BX38" s="69"/>
      <c r="BY38" s="69"/>
      <c r="CA38" s="67"/>
      <c r="CB38" s="67"/>
      <c r="CO38" s="69">
        <v>0</v>
      </c>
      <c r="CP38" s="67"/>
      <c r="CQ38" s="374"/>
      <c r="CR38" s="374"/>
      <c r="CS38" s="416"/>
      <c r="DS38" s="47">
        <f t="shared" si="2"/>
        <v>0</v>
      </c>
      <c r="DT38" s="7"/>
      <c r="DU38" s="7"/>
      <c r="DV38" s="7"/>
      <c r="DW38" s="66" t="s">
        <v>2400</v>
      </c>
    </row>
    <row r="39" spans="1:128" ht="15" customHeight="1" x14ac:dyDescent="0.25">
      <c r="A39" s="378">
        <v>215</v>
      </c>
      <c r="B39" s="68" t="s">
        <v>569</v>
      </c>
      <c r="C39" s="68" t="s">
        <v>312</v>
      </c>
      <c r="D39" s="68" t="s">
        <v>56</v>
      </c>
      <c r="E39" s="64" t="s">
        <v>331</v>
      </c>
      <c r="F39" s="64" t="s">
        <v>459</v>
      </c>
      <c r="G39" s="307" t="s">
        <v>825</v>
      </c>
      <c r="H39" s="65"/>
      <c r="W39" s="67">
        <v>1000</v>
      </c>
      <c r="X39" s="67">
        <v>800</v>
      </c>
      <c r="Y39" s="66">
        <v>800</v>
      </c>
      <c r="Z39" s="66">
        <v>800</v>
      </c>
      <c r="AA39" s="118">
        <v>800</v>
      </c>
      <c r="AB39" s="118">
        <v>800</v>
      </c>
      <c r="AC39" s="118">
        <v>800</v>
      </c>
      <c r="AD39" s="118">
        <v>800</v>
      </c>
      <c r="AE39" s="118">
        <v>800</v>
      </c>
      <c r="AF39" s="118">
        <v>800</v>
      </c>
      <c r="AG39" s="118">
        <v>800</v>
      </c>
      <c r="AH39" s="118">
        <v>800</v>
      </c>
      <c r="AI39" s="118">
        <v>800</v>
      </c>
      <c r="AJ39" s="118">
        <v>800</v>
      </c>
      <c r="AK39" s="373"/>
      <c r="AL39" s="373">
        <v>850</v>
      </c>
      <c r="AM39" s="118">
        <v>850</v>
      </c>
      <c r="AN39" s="118">
        <v>850</v>
      </c>
      <c r="AQ39" s="66">
        <v>850</v>
      </c>
      <c r="AR39" s="66">
        <v>850</v>
      </c>
      <c r="AS39" s="66">
        <v>850</v>
      </c>
      <c r="AT39" s="66">
        <v>850</v>
      </c>
      <c r="AU39" s="66">
        <v>850</v>
      </c>
      <c r="AV39" s="66">
        <v>850</v>
      </c>
      <c r="AW39" s="66">
        <v>850</v>
      </c>
      <c r="AX39" s="66">
        <v>850</v>
      </c>
      <c r="AY39" s="67"/>
      <c r="AZ39" s="67">
        <v>1000</v>
      </c>
      <c r="BA39" s="66">
        <v>1000</v>
      </c>
      <c r="BB39" s="66">
        <v>1000</v>
      </c>
      <c r="BC39" s="66">
        <v>1000</v>
      </c>
      <c r="BD39" s="66">
        <v>1000</v>
      </c>
      <c r="BE39" s="66">
        <v>1000</v>
      </c>
      <c r="BF39" s="66">
        <v>1000</v>
      </c>
      <c r="BG39" s="66">
        <v>1000</v>
      </c>
      <c r="BH39" s="66">
        <v>1000</v>
      </c>
      <c r="BI39" s="66">
        <v>1000</v>
      </c>
      <c r="BJ39" s="66">
        <v>1000</v>
      </c>
      <c r="BK39" s="66">
        <v>1000</v>
      </c>
      <c r="BL39" s="66">
        <v>1000</v>
      </c>
      <c r="BM39" s="67"/>
      <c r="BN39" s="67">
        <v>1000</v>
      </c>
      <c r="BO39" s="64">
        <v>800</v>
      </c>
      <c r="BP39" s="64">
        <v>1000</v>
      </c>
      <c r="BR39" s="118">
        <v>1000</v>
      </c>
      <c r="BS39" s="118">
        <v>1000</v>
      </c>
      <c r="BT39" s="118">
        <v>1000</v>
      </c>
      <c r="BU39" s="118">
        <v>1000</v>
      </c>
      <c r="BV39" s="118">
        <v>1000</v>
      </c>
      <c r="BW39" s="118">
        <v>1000</v>
      </c>
      <c r="BX39" s="118">
        <v>1000</v>
      </c>
      <c r="CA39" s="67"/>
      <c r="CB39" s="67"/>
      <c r="CO39" s="66">
        <f ca="1">1200*COUNTBLANK(CD39:CQ39)</f>
        <v>0</v>
      </c>
      <c r="CP39" s="67"/>
      <c r="CQ39" s="374"/>
      <c r="CR39" s="374"/>
      <c r="CS39" s="416"/>
      <c r="DS39" s="47">
        <f t="shared" si="2"/>
        <v>0</v>
      </c>
      <c r="DT39" s="7"/>
      <c r="DU39" s="7"/>
      <c r="DV39" s="7"/>
      <c r="DW39" s="66" t="s">
        <v>2400</v>
      </c>
    </row>
    <row r="40" spans="1:128" ht="15" customHeight="1" x14ac:dyDescent="0.25">
      <c r="A40" s="378">
        <v>229</v>
      </c>
      <c r="B40" s="68" t="s">
        <v>576</v>
      </c>
      <c r="C40" s="68" t="s">
        <v>570</v>
      </c>
      <c r="D40" s="68" t="s">
        <v>534</v>
      </c>
      <c r="E40" s="64" t="s">
        <v>331</v>
      </c>
      <c r="F40" s="64" t="s">
        <v>459</v>
      </c>
      <c r="G40" s="307" t="s">
        <v>828</v>
      </c>
      <c r="H40" s="65"/>
      <c r="W40" s="67">
        <v>1500</v>
      </c>
      <c r="X40" s="67">
        <v>800</v>
      </c>
      <c r="Y40" s="66">
        <v>800</v>
      </c>
      <c r="Z40" s="66">
        <v>800</v>
      </c>
      <c r="AA40" s="66">
        <v>800</v>
      </c>
      <c r="AB40" s="118">
        <v>800</v>
      </c>
      <c r="AC40" s="118">
        <v>800</v>
      </c>
      <c r="AD40" s="118">
        <v>800</v>
      </c>
      <c r="AE40" s="118">
        <v>800</v>
      </c>
      <c r="AF40" s="118">
        <v>800</v>
      </c>
      <c r="AG40" s="118">
        <v>800</v>
      </c>
      <c r="AH40" s="118">
        <v>800</v>
      </c>
      <c r="AI40" s="118">
        <v>800</v>
      </c>
      <c r="AJ40" s="118">
        <v>800</v>
      </c>
      <c r="AK40" s="373"/>
      <c r="AL40" s="373">
        <v>850</v>
      </c>
      <c r="AM40" s="118">
        <v>850</v>
      </c>
      <c r="AN40" s="118">
        <v>850</v>
      </c>
      <c r="AO40" s="66">
        <v>850</v>
      </c>
      <c r="AP40" s="66">
        <v>850</v>
      </c>
      <c r="AQ40" s="66">
        <v>850</v>
      </c>
      <c r="AR40" s="66">
        <v>850</v>
      </c>
      <c r="AS40" s="66">
        <v>850</v>
      </c>
      <c r="AT40" s="66">
        <v>850</v>
      </c>
      <c r="AU40" s="66">
        <v>850</v>
      </c>
      <c r="AV40" s="66">
        <v>850</v>
      </c>
      <c r="AW40" s="66">
        <v>850</v>
      </c>
      <c r="AX40" s="66">
        <v>850</v>
      </c>
      <c r="AY40" s="67"/>
      <c r="AZ40" s="67">
        <v>1000</v>
      </c>
      <c r="BA40" s="66">
        <v>1000</v>
      </c>
      <c r="BB40" s="66">
        <v>1000</v>
      </c>
      <c r="BC40" s="66">
        <v>1000</v>
      </c>
      <c r="BD40" s="118">
        <v>1000</v>
      </c>
      <c r="BE40" s="118">
        <v>1000</v>
      </c>
      <c r="BF40" s="118">
        <v>1000</v>
      </c>
      <c r="BG40" s="118">
        <v>1000</v>
      </c>
      <c r="BH40" s="118">
        <v>1000</v>
      </c>
      <c r="BI40" s="118">
        <v>1000</v>
      </c>
      <c r="BJ40" s="118">
        <v>1000</v>
      </c>
      <c r="BK40" s="118">
        <v>1000</v>
      </c>
      <c r="BM40" s="67"/>
      <c r="BN40" s="67"/>
      <c r="BO40" s="64"/>
      <c r="BP40" s="64"/>
      <c r="BR40" s="69"/>
      <c r="BS40" s="69"/>
      <c r="BT40" s="69"/>
      <c r="BU40" s="69"/>
      <c r="BV40" s="69"/>
      <c r="BW40" s="69"/>
      <c r="BX40" s="69"/>
      <c r="BY40" s="69"/>
      <c r="BZ40" s="69"/>
      <c r="CA40" s="67"/>
      <c r="CB40" s="67"/>
      <c r="CC40" s="69"/>
      <c r="CO40" s="69">
        <v>0</v>
      </c>
      <c r="CP40" s="67"/>
      <c r="CQ40" s="374"/>
      <c r="CR40" s="374"/>
      <c r="CS40" s="416"/>
      <c r="DS40" s="47">
        <f t="shared" si="2"/>
        <v>0</v>
      </c>
      <c r="DT40" s="7"/>
      <c r="DU40" s="7"/>
      <c r="DV40" s="7"/>
      <c r="DW40" s="66" t="s">
        <v>2400</v>
      </c>
    </row>
    <row r="41" spans="1:128" s="69" customFormat="1" ht="15" customHeight="1" x14ac:dyDescent="0.25">
      <c r="A41" s="378">
        <v>240</v>
      </c>
      <c r="B41" s="68" t="s">
        <v>579</v>
      </c>
      <c r="C41" s="68" t="s">
        <v>577</v>
      </c>
      <c r="D41" s="68" t="s">
        <v>578</v>
      </c>
      <c r="E41" s="68" t="s">
        <v>331</v>
      </c>
      <c r="F41" s="68" t="s">
        <v>459</v>
      </c>
      <c r="G41" s="308" t="s">
        <v>829</v>
      </c>
      <c r="H41" s="84"/>
      <c r="W41" s="68">
        <v>1500</v>
      </c>
      <c r="X41" s="68">
        <v>800</v>
      </c>
      <c r="Y41" s="69">
        <v>800</v>
      </c>
      <c r="AA41" s="69">
        <v>800</v>
      </c>
      <c r="AB41" s="69">
        <v>800</v>
      </c>
      <c r="AK41" s="68"/>
      <c r="AL41" s="68"/>
      <c r="AY41" s="68"/>
      <c r="AZ41" s="68"/>
      <c r="BM41" s="67"/>
      <c r="BN41" s="67"/>
      <c r="BO41" s="64"/>
      <c r="BP41" s="64"/>
      <c r="CA41" s="67"/>
      <c r="CB41" s="67"/>
      <c r="CO41" s="69">
        <v>0</v>
      </c>
      <c r="CP41" s="67"/>
      <c r="CQ41" s="374"/>
      <c r="CR41" s="374"/>
      <c r="CS41" s="416"/>
      <c r="CT41" s="63"/>
      <c r="CU41" s="118"/>
      <c r="CV41" s="118"/>
      <c r="CW41" s="118"/>
      <c r="CX41" s="118"/>
      <c r="CY41" s="118"/>
      <c r="CZ41" s="118"/>
      <c r="DA41" s="118"/>
      <c r="DB41" s="118"/>
      <c r="DC41" s="118"/>
      <c r="DD41" s="118"/>
      <c r="DE41" s="118"/>
      <c r="DF41" s="118"/>
      <c r="DG41" s="118"/>
      <c r="DH41" s="118"/>
      <c r="DI41" s="118"/>
      <c r="DJ41" s="118"/>
      <c r="DK41" s="118"/>
      <c r="DL41" s="118"/>
      <c r="DM41" s="118"/>
      <c r="DN41" s="118"/>
      <c r="DO41" s="118"/>
      <c r="DP41" s="118"/>
      <c r="DQ41" s="118"/>
      <c r="DR41" s="118"/>
      <c r="DS41" s="47">
        <f t="shared" si="2"/>
        <v>0</v>
      </c>
      <c r="DT41" s="7"/>
      <c r="DU41" s="7"/>
      <c r="DV41" s="7"/>
      <c r="DW41" s="66" t="s">
        <v>2400</v>
      </c>
      <c r="DX41" s="66"/>
    </row>
    <row r="42" spans="1:128" s="69" customFormat="1" ht="15" customHeight="1" x14ac:dyDescent="0.25">
      <c r="A42" s="378">
        <v>255</v>
      </c>
      <c r="B42" s="68" t="s">
        <v>639</v>
      </c>
      <c r="C42" s="68" t="s">
        <v>580</v>
      </c>
      <c r="D42" s="68" t="s">
        <v>508</v>
      </c>
      <c r="E42" s="68" t="s">
        <v>331</v>
      </c>
      <c r="F42" s="68" t="s">
        <v>459</v>
      </c>
      <c r="G42" s="308" t="s">
        <v>830</v>
      </c>
      <c r="H42" s="84"/>
      <c r="W42" s="68">
        <v>2000</v>
      </c>
      <c r="X42" s="68">
        <v>800</v>
      </c>
      <c r="Y42" s="69">
        <v>800</v>
      </c>
      <c r="Z42" s="69">
        <v>800</v>
      </c>
      <c r="AA42" s="254">
        <v>800</v>
      </c>
      <c r="AB42" s="254">
        <v>800</v>
      </c>
      <c r="AC42" s="254">
        <v>800</v>
      </c>
      <c r="AD42" s="254">
        <v>800</v>
      </c>
      <c r="AE42" s="254">
        <v>800</v>
      </c>
      <c r="AF42" s="254">
        <v>800</v>
      </c>
      <c r="AG42" s="254">
        <v>800</v>
      </c>
      <c r="AH42" s="254">
        <v>800</v>
      </c>
      <c r="AI42" s="254">
        <v>800</v>
      </c>
      <c r="AJ42" s="254">
        <v>800</v>
      </c>
      <c r="AK42" s="68"/>
      <c r="AL42" s="68"/>
      <c r="AY42" s="68"/>
      <c r="AZ42" s="68"/>
      <c r="BM42" s="67"/>
      <c r="BN42" s="67"/>
      <c r="BO42" s="64"/>
      <c r="BP42" s="64"/>
      <c r="CA42" s="67"/>
      <c r="CB42" s="67"/>
      <c r="CO42" s="69">
        <v>0</v>
      </c>
      <c r="CP42" s="67"/>
      <c r="CQ42" s="374"/>
      <c r="CR42" s="374"/>
      <c r="CS42" s="416"/>
      <c r="CT42" s="63"/>
      <c r="CU42" s="118"/>
      <c r="CV42" s="118"/>
      <c r="CW42" s="118"/>
      <c r="CX42" s="118"/>
      <c r="CY42" s="118"/>
      <c r="CZ42" s="118"/>
      <c r="DA42" s="118"/>
      <c r="DB42" s="118"/>
      <c r="DC42" s="118"/>
      <c r="DD42" s="118"/>
      <c r="DE42" s="118"/>
      <c r="DF42" s="118"/>
      <c r="DG42" s="118"/>
      <c r="DH42" s="118"/>
      <c r="DI42" s="118"/>
      <c r="DJ42" s="118"/>
      <c r="DK42" s="118"/>
      <c r="DL42" s="118"/>
      <c r="DM42" s="118"/>
      <c r="DN42" s="118"/>
      <c r="DO42" s="118"/>
      <c r="DP42" s="118"/>
      <c r="DQ42" s="118"/>
      <c r="DR42" s="118"/>
      <c r="DS42" s="47">
        <f t="shared" si="2"/>
        <v>0</v>
      </c>
      <c r="DT42" s="7"/>
      <c r="DU42" s="7"/>
      <c r="DV42" s="7"/>
      <c r="DW42" s="66" t="s">
        <v>2400</v>
      </c>
      <c r="DX42" s="66"/>
    </row>
    <row r="43" spans="1:128" ht="15" customHeight="1" x14ac:dyDescent="0.25">
      <c r="A43" s="378">
        <v>257</v>
      </c>
      <c r="B43" s="68" t="s">
        <v>642</v>
      </c>
      <c r="C43" s="68" t="s">
        <v>640</v>
      </c>
      <c r="D43" s="68" t="s">
        <v>641</v>
      </c>
      <c r="E43" s="386" t="s">
        <v>331</v>
      </c>
      <c r="F43" s="386" t="s">
        <v>459</v>
      </c>
      <c r="G43" s="387" t="s">
        <v>831</v>
      </c>
      <c r="H43" s="388"/>
      <c r="W43" s="67">
        <v>1000</v>
      </c>
      <c r="X43" s="67">
        <v>800</v>
      </c>
      <c r="Y43" s="66">
        <v>800</v>
      </c>
      <c r="Z43" s="66">
        <v>800</v>
      </c>
      <c r="AA43" s="118">
        <v>800</v>
      </c>
      <c r="AB43" s="118">
        <v>800</v>
      </c>
      <c r="AC43" s="118">
        <v>800</v>
      </c>
      <c r="AD43" s="118">
        <v>800</v>
      </c>
      <c r="AE43" s="118">
        <v>800</v>
      </c>
      <c r="AF43" s="118">
        <v>800</v>
      </c>
      <c r="AG43" s="118">
        <v>800</v>
      </c>
      <c r="AH43" s="118">
        <v>800</v>
      </c>
      <c r="AI43" s="118">
        <v>800</v>
      </c>
      <c r="AJ43" s="118">
        <v>800</v>
      </c>
      <c r="AK43" s="373"/>
      <c r="AL43" s="373">
        <v>850</v>
      </c>
      <c r="AM43" s="118">
        <v>850</v>
      </c>
      <c r="AN43" s="118">
        <v>850</v>
      </c>
      <c r="AO43" s="66">
        <v>850</v>
      </c>
      <c r="AP43" s="66">
        <v>850</v>
      </c>
      <c r="AQ43" s="66">
        <v>850</v>
      </c>
      <c r="AR43" s="66">
        <v>850</v>
      </c>
      <c r="AS43" s="66">
        <v>850</v>
      </c>
      <c r="AT43" s="66">
        <v>850</v>
      </c>
      <c r="AU43" s="66">
        <v>850</v>
      </c>
      <c r="AV43" s="66">
        <v>850</v>
      </c>
      <c r="AW43" s="66">
        <v>850</v>
      </c>
      <c r="AX43" s="66">
        <v>850</v>
      </c>
      <c r="AY43" s="67"/>
      <c r="AZ43" s="67"/>
      <c r="BA43" s="66">
        <v>1000</v>
      </c>
      <c r="BM43" s="67"/>
      <c r="BN43" s="67"/>
      <c r="BO43" s="64"/>
      <c r="BP43" s="64"/>
      <c r="CA43" s="67"/>
      <c r="CB43" s="67"/>
      <c r="CO43" s="69">
        <v>0</v>
      </c>
      <c r="CP43" s="67"/>
      <c r="CQ43" s="374"/>
      <c r="CR43" s="374"/>
      <c r="CS43" s="416"/>
      <c r="DS43" s="47">
        <f t="shared" si="2"/>
        <v>0</v>
      </c>
      <c r="DT43" s="7"/>
      <c r="DU43" s="7"/>
      <c r="DV43" s="7"/>
      <c r="DW43" s="66" t="s">
        <v>2400</v>
      </c>
    </row>
    <row r="44" spans="1:128" ht="15" customHeight="1" x14ac:dyDescent="0.25">
      <c r="A44" s="378">
        <f>+A12+1</f>
        <v>261</v>
      </c>
      <c r="B44" s="68" t="str">
        <f>+IF(C45=0,"",CONCATENATE("T-",E44,"/",TEXT(A44,"0000")))</f>
        <v>T-II/0261</v>
      </c>
      <c r="C44" s="68" t="s">
        <v>643</v>
      </c>
      <c r="D44" s="68" t="s">
        <v>626</v>
      </c>
      <c r="E44" s="68" t="s">
        <v>331</v>
      </c>
      <c r="F44" s="68" t="s">
        <v>459</v>
      </c>
      <c r="G44" s="308" t="s">
        <v>920</v>
      </c>
      <c r="H44" s="84"/>
      <c r="W44" s="150">
        <v>2000</v>
      </c>
      <c r="X44" s="150">
        <v>800</v>
      </c>
      <c r="Z44" s="66">
        <v>800</v>
      </c>
      <c r="AA44" s="66">
        <v>800</v>
      </c>
      <c r="AB44" s="66">
        <v>800</v>
      </c>
      <c r="AC44" s="118">
        <v>800</v>
      </c>
      <c r="AD44" s="118">
        <v>800</v>
      </c>
      <c r="AE44" s="118">
        <v>800</v>
      </c>
      <c r="AF44" s="118">
        <v>800</v>
      </c>
      <c r="AG44" s="118">
        <v>800</v>
      </c>
      <c r="AH44" s="118">
        <v>800</v>
      </c>
      <c r="AI44" s="118">
        <v>800</v>
      </c>
      <c r="AJ44" s="118">
        <v>800</v>
      </c>
      <c r="AK44" s="373"/>
      <c r="AL44" s="373">
        <v>850</v>
      </c>
      <c r="AM44" s="118">
        <v>850</v>
      </c>
      <c r="AN44" s="118">
        <v>850</v>
      </c>
      <c r="AO44" s="118">
        <v>850</v>
      </c>
      <c r="AP44" s="118">
        <v>850</v>
      </c>
      <c r="AQ44" s="118">
        <v>850</v>
      </c>
      <c r="AR44" s="118">
        <v>850</v>
      </c>
      <c r="AS44" s="118">
        <v>850</v>
      </c>
      <c r="AT44" s="118">
        <v>850</v>
      </c>
      <c r="AU44" s="118">
        <v>850</v>
      </c>
      <c r="AV44" s="118">
        <v>850</v>
      </c>
      <c r="AW44" s="118">
        <v>850</v>
      </c>
      <c r="AX44" s="118">
        <v>850</v>
      </c>
      <c r="AY44" s="68"/>
      <c r="AZ44" s="68"/>
      <c r="BA44" s="69"/>
      <c r="BB44" s="69"/>
      <c r="BC44" s="69"/>
      <c r="BD44" s="69"/>
      <c r="BE44" s="69"/>
      <c r="BM44" s="67"/>
      <c r="BN44" s="67"/>
      <c r="BO44" s="64"/>
      <c r="BP44" s="64"/>
      <c r="CA44" s="67"/>
      <c r="CB44" s="67"/>
      <c r="CO44" s="69">
        <v>0</v>
      </c>
      <c r="CP44" s="67"/>
      <c r="CQ44" s="374"/>
      <c r="CR44" s="374"/>
      <c r="CS44" s="416"/>
      <c r="DS44" s="47">
        <f t="shared" si="2"/>
        <v>0</v>
      </c>
      <c r="DT44" s="7"/>
      <c r="DU44" s="7"/>
      <c r="DV44" s="7"/>
      <c r="DW44" s="66" t="s">
        <v>2400</v>
      </c>
    </row>
    <row r="45" spans="1:128" x14ac:dyDescent="0.25">
      <c r="A45" s="389">
        <v>270</v>
      </c>
      <c r="B45" s="63" t="s">
        <v>957</v>
      </c>
      <c r="C45" s="68" t="s">
        <v>919</v>
      </c>
      <c r="D45" s="68" t="s">
        <v>142</v>
      </c>
      <c r="E45" s="390" t="s">
        <v>331</v>
      </c>
      <c r="F45" s="390" t="s">
        <v>459</v>
      </c>
      <c r="G45" s="379" t="s">
        <v>956</v>
      </c>
      <c r="H45" s="291"/>
      <c r="W45" s="150">
        <v>1000</v>
      </c>
      <c r="X45" s="150">
        <v>800</v>
      </c>
      <c r="Y45" s="77"/>
      <c r="Z45" s="77"/>
      <c r="AA45" s="77"/>
      <c r="AB45" s="77"/>
      <c r="AC45" s="66">
        <v>800</v>
      </c>
      <c r="AD45" s="66">
        <v>800</v>
      </c>
      <c r="AE45" s="66">
        <v>800</v>
      </c>
      <c r="AF45" s="118">
        <v>800</v>
      </c>
      <c r="AG45" s="118">
        <v>800</v>
      </c>
      <c r="AH45" s="118">
        <v>800</v>
      </c>
      <c r="AI45" s="118">
        <v>800</v>
      </c>
      <c r="AJ45" s="118">
        <v>800</v>
      </c>
      <c r="AK45" s="373"/>
      <c r="AL45" s="373">
        <v>850</v>
      </c>
      <c r="AM45" s="118">
        <v>850</v>
      </c>
      <c r="AN45" s="118">
        <v>850</v>
      </c>
      <c r="AO45" s="66">
        <v>850</v>
      </c>
      <c r="AP45" s="66">
        <v>850</v>
      </c>
      <c r="AQ45" s="118">
        <v>850</v>
      </c>
      <c r="AR45" s="118">
        <v>850</v>
      </c>
      <c r="AS45" s="118">
        <v>850</v>
      </c>
      <c r="AT45" s="118">
        <v>850</v>
      </c>
      <c r="AU45" s="118">
        <v>850</v>
      </c>
      <c r="AV45" s="118">
        <v>850</v>
      </c>
      <c r="AW45" s="118">
        <v>850</v>
      </c>
      <c r="AX45" s="118">
        <v>850</v>
      </c>
      <c r="AY45" s="67"/>
      <c r="AZ45" s="67">
        <v>1000</v>
      </c>
      <c r="BA45" s="118">
        <v>1000</v>
      </c>
      <c r="BB45" s="118">
        <v>1000</v>
      </c>
      <c r="BC45" s="118">
        <v>1000</v>
      </c>
      <c r="BD45" s="118">
        <v>1000</v>
      </c>
      <c r="BE45" s="118">
        <v>1000</v>
      </c>
      <c r="BF45" s="118">
        <v>1000</v>
      </c>
      <c r="BG45" s="118">
        <v>1000</v>
      </c>
      <c r="BH45" s="118">
        <v>1000</v>
      </c>
      <c r="BI45" s="118">
        <v>1000</v>
      </c>
      <c r="BJ45" s="118">
        <v>1000</v>
      </c>
      <c r="BK45" s="118">
        <v>1000</v>
      </c>
      <c r="BL45" s="118">
        <v>1000</v>
      </c>
      <c r="BM45" s="67"/>
      <c r="BN45" s="67"/>
      <c r="BO45" s="64">
        <v>800</v>
      </c>
      <c r="BP45" s="64">
        <v>1000</v>
      </c>
      <c r="BQ45" s="176">
        <v>1000</v>
      </c>
      <c r="BR45" s="176">
        <v>1000</v>
      </c>
      <c r="BS45" s="176">
        <v>1000</v>
      </c>
      <c r="BT45" s="176">
        <v>1000</v>
      </c>
      <c r="BU45" s="176">
        <v>1000</v>
      </c>
      <c r="BV45" s="176">
        <v>1000</v>
      </c>
      <c r="BW45" s="176">
        <v>1000</v>
      </c>
      <c r="BX45" s="176">
        <v>1000</v>
      </c>
      <c r="BY45" s="69"/>
      <c r="BZ45" s="69"/>
      <c r="CA45" s="68"/>
      <c r="CB45" s="68"/>
      <c r="CC45" s="69"/>
      <c r="CD45" s="69"/>
      <c r="CE45" s="69"/>
      <c r="CF45" s="69"/>
      <c r="CG45" s="69"/>
      <c r="CH45" s="69"/>
      <c r="CI45" s="69"/>
      <c r="CJ45" s="69"/>
      <c r="CK45" s="69"/>
      <c r="CL45" s="69"/>
      <c r="CM45" s="69"/>
      <c r="CN45" s="69"/>
      <c r="CO45" s="69">
        <v>0</v>
      </c>
      <c r="CP45" s="67"/>
      <c r="CQ45" s="374"/>
      <c r="CR45" s="374"/>
      <c r="CS45" s="416">
        <v>0</v>
      </c>
      <c r="DS45" s="47">
        <f t="shared" si="2"/>
        <v>0</v>
      </c>
      <c r="DT45" s="7"/>
      <c r="DU45" s="7"/>
      <c r="DV45" s="7"/>
      <c r="DW45" s="66" t="s">
        <v>2400</v>
      </c>
    </row>
    <row r="46" spans="1:128" ht="15" customHeight="1" x14ac:dyDescent="0.25">
      <c r="A46" s="378">
        <v>298</v>
      </c>
      <c r="B46" s="68" t="s">
        <v>1108</v>
      </c>
      <c r="C46" s="68" t="s">
        <v>954</v>
      </c>
      <c r="D46" s="390" t="s">
        <v>955</v>
      </c>
      <c r="E46" s="68" t="s">
        <v>320</v>
      </c>
      <c r="F46" s="68" t="s">
        <v>991</v>
      </c>
      <c r="G46" s="307" t="s">
        <v>1109</v>
      </c>
      <c r="H46" s="65"/>
      <c r="W46" s="67"/>
      <c r="X46" s="67"/>
      <c r="AK46" s="373">
        <v>1500</v>
      </c>
      <c r="AL46" s="373">
        <v>850</v>
      </c>
      <c r="AM46" s="66">
        <v>850</v>
      </c>
      <c r="AN46" s="66">
        <v>850</v>
      </c>
      <c r="AO46" s="66">
        <v>850</v>
      </c>
      <c r="AP46" s="66">
        <v>850</v>
      </c>
      <c r="AQ46" s="66">
        <v>850</v>
      </c>
      <c r="AR46" s="66">
        <v>850</v>
      </c>
      <c r="AS46" s="66">
        <v>850</v>
      </c>
      <c r="AT46" s="66">
        <v>850</v>
      </c>
      <c r="AU46" s="66">
        <v>850</v>
      </c>
      <c r="AV46" s="66">
        <v>850</v>
      </c>
      <c r="AW46" s="66">
        <v>850</v>
      </c>
      <c r="AX46" s="66">
        <v>850</v>
      </c>
      <c r="AY46" s="67"/>
      <c r="AZ46" s="67"/>
      <c r="BM46" s="67"/>
      <c r="BN46" s="67"/>
      <c r="BO46" s="64"/>
      <c r="BP46" s="64"/>
      <c r="CA46" s="67"/>
      <c r="CB46" s="67"/>
      <c r="CN46" s="66">
        <v>0</v>
      </c>
      <c r="CO46" s="69">
        <v>0</v>
      </c>
      <c r="CP46" s="67"/>
      <c r="CQ46" s="374"/>
      <c r="CR46" s="374"/>
      <c r="CS46" s="416"/>
      <c r="DS46" s="47">
        <f t="shared" si="2"/>
        <v>0</v>
      </c>
      <c r="DT46" s="7"/>
      <c r="DU46" s="7"/>
      <c r="DV46" s="7"/>
      <c r="DW46" s="66" t="s">
        <v>2400</v>
      </c>
    </row>
    <row r="47" spans="1:128" ht="15" customHeight="1" x14ac:dyDescent="0.25">
      <c r="A47" s="378">
        <v>302</v>
      </c>
      <c r="B47" s="68" t="s">
        <v>1115</v>
      </c>
      <c r="C47" s="68" t="s">
        <v>1107</v>
      </c>
      <c r="D47" s="68" t="s">
        <v>1083</v>
      </c>
      <c r="E47" s="68" t="s">
        <v>320</v>
      </c>
      <c r="F47" s="68" t="s">
        <v>991</v>
      </c>
      <c r="G47" s="308" t="s">
        <v>1114</v>
      </c>
      <c r="H47" s="84"/>
      <c r="W47" s="67"/>
      <c r="X47" s="67"/>
      <c r="AK47" s="373">
        <v>2500</v>
      </c>
      <c r="AL47" s="373">
        <v>850</v>
      </c>
      <c r="AM47" s="66">
        <v>850</v>
      </c>
      <c r="AN47" s="66">
        <v>850</v>
      </c>
      <c r="AO47" s="66">
        <v>850</v>
      </c>
      <c r="AP47" s="66">
        <v>850</v>
      </c>
      <c r="AQ47" s="66">
        <v>850</v>
      </c>
      <c r="AR47" s="66">
        <v>850</v>
      </c>
      <c r="AS47" s="66">
        <v>850</v>
      </c>
      <c r="AT47" s="66">
        <v>850</v>
      </c>
      <c r="AU47" s="66">
        <v>850</v>
      </c>
      <c r="AV47" s="66">
        <v>850</v>
      </c>
      <c r="AW47" s="69"/>
      <c r="AX47" s="69"/>
      <c r="AY47" s="68"/>
      <c r="AZ47" s="68"/>
      <c r="BA47" s="69"/>
      <c r="BB47" s="69"/>
      <c r="BC47" s="69"/>
      <c r="BD47" s="69"/>
      <c r="BE47" s="69"/>
      <c r="BF47" s="69"/>
      <c r="BM47" s="67"/>
      <c r="BN47" s="67"/>
      <c r="BO47" s="64"/>
      <c r="BP47" s="64"/>
      <c r="CA47" s="67"/>
      <c r="CB47" s="67"/>
      <c r="CO47" s="69">
        <v>0</v>
      </c>
      <c r="CP47" s="67"/>
      <c r="CQ47" s="374"/>
      <c r="CR47" s="374"/>
      <c r="CS47" s="416"/>
      <c r="DS47" s="47">
        <f t="shared" si="2"/>
        <v>0</v>
      </c>
      <c r="DT47" s="7"/>
      <c r="DU47" s="7"/>
      <c r="DV47" s="7"/>
      <c r="DW47" s="66" t="s">
        <v>2400</v>
      </c>
    </row>
    <row r="48" spans="1:128" ht="15" customHeight="1" x14ac:dyDescent="0.25">
      <c r="A48" s="378">
        <v>344</v>
      </c>
      <c r="B48" s="68" t="s">
        <v>1226</v>
      </c>
      <c r="C48" s="68" t="s">
        <v>1113</v>
      </c>
      <c r="D48" s="68" t="s">
        <v>151</v>
      </c>
      <c r="E48" s="68" t="s">
        <v>320</v>
      </c>
      <c r="F48" s="68" t="s">
        <v>991</v>
      </c>
      <c r="G48" s="308" t="s">
        <v>1225</v>
      </c>
      <c r="H48" s="84"/>
      <c r="W48" s="67"/>
      <c r="X48" s="67"/>
      <c r="AK48" s="373">
        <v>2000</v>
      </c>
      <c r="AL48" s="373">
        <v>850</v>
      </c>
      <c r="AM48" s="66">
        <v>850</v>
      </c>
      <c r="AN48" s="66">
        <v>850</v>
      </c>
      <c r="AO48" s="66">
        <v>0</v>
      </c>
      <c r="AP48" s="66">
        <v>0</v>
      </c>
      <c r="AQ48" s="66">
        <v>850</v>
      </c>
      <c r="AR48" s="66">
        <v>850</v>
      </c>
      <c r="AS48" s="66">
        <v>850</v>
      </c>
      <c r="AT48" s="66">
        <v>850</v>
      </c>
      <c r="AU48" s="66">
        <v>850</v>
      </c>
      <c r="AV48" s="66">
        <v>850</v>
      </c>
      <c r="AW48" s="66">
        <v>850</v>
      </c>
      <c r="AX48" s="66">
        <v>850</v>
      </c>
      <c r="AY48" s="67"/>
      <c r="AZ48" s="67">
        <v>1000</v>
      </c>
      <c r="BA48" s="66">
        <v>1000</v>
      </c>
      <c r="BB48" s="66">
        <v>1000</v>
      </c>
      <c r="BC48" s="66">
        <v>1000</v>
      </c>
      <c r="BD48" s="66">
        <v>1000</v>
      </c>
      <c r="BE48" s="66">
        <v>1000</v>
      </c>
      <c r="BF48" s="66">
        <v>1000</v>
      </c>
      <c r="BG48" s="66">
        <v>1000</v>
      </c>
      <c r="BH48" s="66">
        <v>1000</v>
      </c>
      <c r="BI48" s="66">
        <v>1000</v>
      </c>
      <c r="BJ48" s="66">
        <v>1000</v>
      </c>
      <c r="BK48" s="66">
        <v>1000</v>
      </c>
      <c r="BM48" s="67"/>
      <c r="BN48" s="68"/>
      <c r="BO48" s="64"/>
      <c r="BP48" s="64"/>
      <c r="CA48" s="67"/>
      <c r="CB48" s="67"/>
      <c r="CJ48" s="66" t="s">
        <v>1971</v>
      </c>
      <c r="CO48" s="69">
        <v>0</v>
      </c>
      <c r="CP48" s="67"/>
      <c r="CQ48" s="374"/>
      <c r="CR48" s="374"/>
      <c r="CS48" s="416"/>
      <c r="DS48" s="47">
        <f t="shared" si="2"/>
        <v>0</v>
      </c>
      <c r="DT48" s="7"/>
      <c r="DU48" s="7"/>
      <c r="DV48" s="7"/>
      <c r="DW48" s="66" t="s">
        <v>2400</v>
      </c>
    </row>
    <row r="49" spans="1:128" s="69" customFormat="1" ht="15" customHeight="1" x14ac:dyDescent="0.25">
      <c r="A49" s="378">
        <v>352</v>
      </c>
      <c r="B49" s="68" t="s">
        <v>1258</v>
      </c>
      <c r="C49" s="68" t="s">
        <v>1224</v>
      </c>
      <c r="D49" s="68" t="s">
        <v>1222</v>
      </c>
      <c r="E49" s="68" t="s">
        <v>320</v>
      </c>
      <c r="F49" s="68" t="s">
        <v>991</v>
      </c>
      <c r="G49" s="308" t="s">
        <v>1259</v>
      </c>
      <c r="H49" s="84"/>
      <c r="W49" s="68"/>
      <c r="X49" s="68"/>
      <c r="AK49" s="68"/>
      <c r="AL49" s="68"/>
      <c r="AM49" s="69">
        <v>850</v>
      </c>
      <c r="AN49" s="69">
        <v>850</v>
      </c>
      <c r="AQ49" s="69">
        <v>850</v>
      </c>
      <c r="AR49" s="69">
        <v>850</v>
      </c>
      <c r="AY49" s="68"/>
      <c r="AZ49" s="68"/>
      <c r="BM49" s="67"/>
      <c r="BN49" s="68"/>
      <c r="BO49" s="64"/>
      <c r="BP49" s="64"/>
      <c r="CA49" s="67"/>
      <c r="CB49" s="67"/>
      <c r="CO49" s="69">
        <v>0</v>
      </c>
      <c r="CP49" s="67"/>
      <c r="CQ49" s="374"/>
      <c r="CR49" s="374"/>
      <c r="CS49" s="416"/>
      <c r="CT49" s="63"/>
      <c r="CU49" s="118"/>
      <c r="CV49" s="118"/>
      <c r="CW49" s="118"/>
      <c r="CX49" s="118"/>
      <c r="CY49" s="118"/>
      <c r="CZ49" s="118"/>
      <c r="DA49" s="118"/>
      <c r="DB49" s="118"/>
      <c r="DC49" s="118"/>
      <c r="DD49" s="118"/>
      <c r="DE49" s="118"/>
      <c r="DF49" s="118"/>
      <c r="DG49" s="118"/>
      <c r="DH49" s="118"/>
      <c r="DI49" s="118"/>
      <c r="DJ49" s="118"/>
      <c r="DK49" s="118"/>
      <c r="DL49" s="118"/>
      <c r="DM49" s="118"/>
      <c r="DN49" s="118"/>
      <c r="DO49" s="118"/>
      <c r="DP49" s="118"/>
      <c r="DQ49" s="118"/>
      <c r="DR49" s="118"/>
      <c r="DS49" s="47">
        <f t="shared" si="2"/>
        <v>0</v>
      </c>
      <c r="DT49" s="7"/>
      <c r="DU49" s="7"/>
      <c r="DV49" s="7"/>
      <c r="DW49" s="66" t="s">
        <v>2400</v>
      </c>
      <c r="DX49" s="66"/>
    </row>
    <row r="50" spans="1:128" ht="15" customHeight="1" x14ac:dyDescent="0.25">
      <c r="A50" s="378">
        <v>360</v>
      </c>
      <c r="B50" s="68" t="s">
        <v>1281</v>
      </c>
      <c r="C50" s="68" t="s">
        <v>1256</v>
      </c>
      <c r="D50" s="68" t="s">
        <v>1257</v>
      </c>
      <c r="E50" s="63" t="s">
        <v>320</v>
      </c>
      <c r="F50" s="63" t="s">
        <v>991</v>
      </c>
      <c r="G50" s="391" t="s">
        <v>1280</v>
      </c>
      <c r="H50" s="65"/>
      <c r="W50" s="67"/>
      <c r="X50" s="67"/>
      <c r="AK50" s="373">
        <v>1500</v>
      </c>
      <c r="AL50" s="373">
        <v>850</v>
      </c>
      <c r="AM50" s="66">
        <v>850</v>
      </c>
      <c r="AN50" s="66">
        <v>850</v>
      </c>
      <c r="AQ50" s="66">
        <v>850</v>
      </c>
      <c r="AR50" s="66">
        <v>850</v>
      </c>
      <c r="AS50" s="66">
        <v>850</v>
      </c>
      <c r="AT50" s="66">
        <v>850</v>
      </c>
      <c r="AU50" s="66">
        <v>850</v>
      </c>
      <c r="AV50" s="66">
        <v>850</v>
      </c>
      <c r="AW50" s="66">
        <v>850</v>
      </c>
      <c r="AX50" s="66">
        <v>850</v>
      </c>
      <c r="AY50" s="67"/>
      <c r="AZ50" s="67">
        <v>1000</v>
      </c>
      <c r="BA50" s="66">
        <v>1000</v>
      </c>
      <c r="BB50" s="66">
        <v>1000</v>
      </c>
      <c r="BC50" s="66">
        <v>1000</v>
      </c>
      <c r="BD50" s="66">
        <v>1000</v>
      </c>
      <c r="BE50" s="66">
        <v>1000</v>
      </c>
      <c r="BF50" s="66">
        <v>1000</v>
      </c>
      <c r="BG50" s="66">
        <v>1000</v>
      </c>
      <c r="BH50" s="66">
        <v>1000</v>
      </c>
      <c r="BI50" s="66">
        <v>1000</v>
      </c>
      <c r="BJ50" s="66">
        <v>1000</v>
      </c>
      <c r="BK50" s="66">
        <v>1000</v>
      </c>
      <c r="BL50" s="66">
        <v>1000</v>
      </c>
      <c r="BM50" s="67"/>
      <c r="BN50" s="68"/>
      <c r="BO50" s="64">
        <v>1000</v>
      </c>
      <c r="BP50" s="64">
        <v>1000</v>
      </c>
      <c r="BQ50" s="176">
        <v>1000</v>
      </c>
      <c r="BR50" s="176">
        <v>1000</v>
      </c>
      <c r="BS50" s="176">
        <v>1000</v>
      </c>
      <c r="BT50" s="176">
        <v>1000</v>
      </c>
      <c r="BU50" s="176">
        <v>1000</v>
      </c>
      <c r="BV50" s="176">
        <v>1000</v>
      </c>
      <c r="BW50" s="176">
        <v>1000</v>
      </c>
      <c r="BX50" s="176">
        <v>1000</v>
      </c>
      <c r="BY50" s="69"/>
      <c r="BZ50" s="69"/>
      <c r="CA50" s="68"/>
      <c r="CB50" s="68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>
        <v>0</v>
      </c>
      <c r="CP50" s="67"/>
      <c r="CQ50" s="374"/>
      <c r="CR50" s="374"/>
      <c r="CS50" s="416"/>
      <c r="DS50" s="47">
        <f t="shared" si="2"/>
        <v>0</v>
      </c>
      <c r="DT50" s="7"/>
      <c r="DU50" s="7"/>
      <c r="DV50" s="7"/>
      <c r="DW50" s="66" t="s">
        <v>2400</v>
      </c>
    </row>
    <row r="51" spans="1:128" x14ac:dyDescent="0.25">
      <c r="A51" s="389">
        <v>353</v>
      </c>
      <c r="B51" s="63" t="s">
        <v>1365</v>
      </c>
      <c r="C51" s="68" t="s">
        <v>1278</v>
      </c>
      <c r="D51" s="68" t="s">
        <v>1279</v>
      </c>
      <c r="E51" s="63" t="s">
        <v>320</v>
      </c>
      <c r="F51" s="63" t="s">
        <v>991</v>
      </c>
      <c r="G51" s="392" t="s">
        <v>1364</v>
      </c>
      <c r="H51" s="65"/>
      <c r="W51" s="67"/>
      <c r="X51" s="67"/>
      <c r="AK51" s="373"/>
      <c r="AL51" s="373">
        <v>850</v>
      </c>
      <c r="AM51" s="66">
        <v>850</v>
      </c>
      <c r="AN51" s="66">
        <v>850</v>
      </c>
      <c r="AO51" s="66">
        <v>850</v>
      </c>
      <c r="AQ51" s="66">
        <v>850</v>
      </c>
      <c r="AR51" s="66">
        <v>850</v>
      </c>
      <c r="AS51" s="66">
        <v>850</v>
      </c>
      <c r="AT51" s="66">
        <v>850</v>
      </c>
      <c r="AU51" s="66">
        <v>850</v>
      </c>
      <c r="AV51" s="66">
        <v>850</v>
      </c>
      <c r="AW51" s="66">
        <v>850</v>
      </c>
      <c r="AX51" s="66">
        <v>850</v>
      </c>
      <c r="AY51" s="67"/>
      <c r="AZ51" s="67">
        <f>500+500</f>
        <v>1000</v>
      </c>
      <c r="BA51" s="66">
        <v>1000</v>
      </c>
      <c r="BB51" s="66">
        <v>1000</v>
      </c>
      <c r="BC51" s="66">
        <v>1000</v>
      </c>
      <c r="BD51" s="66">
        <v>1000</v>
      </c>
      <c r="BE51" s="66">
        <v>1000</v>
      </c>
      <c r="BF51" s="66">
        <v>1000</v>
      </c>
      <c r="BG51" s="66">
        <v>1000</v>
      </c>
      <c r="BH51" s="66">
        <v>1000</v>
      </c>
      <c r="BI51" s="66">
        <v>1000</v>
      </c>
      <c r="BJ51" s="66">
        <v>1000</v>
      </c>
      <c r="BK51" s="66">
        <v>1000</v>
      </c>
      <c r="BL51" s="66">
        <v>1000</v>
      </c>
      <c r="BM51" s="67"/>
      <c r="BN51" s="67">
        <v>1000</v>
      </c>
      <c r="BO51" s="64">
        <v>1000</v>
      </c>
      <c r="BP51" s="64">
        <v>1000</v>
      </c>
      <c r="BQ51" s="176">
        <v>1000</v>
      </c>
      <c r="BR51" s="176">
        <v>1000</v>
      </c>
      <c r="BS51" s="176">
        <v>1000</v>
      </c>
      <c r="BT51" s="176">
        <v>1000</v>
      </c>
      <c r="BU51" s="176">
        <v>1000</v>
      </c>
      <c r="BV51" s="176">
        <v>1000</v>
      </c>
      <c r="BW51" s="176">
        <v>1000</v>
      </c>
      <c r="BX51" s="176">
        <v>1000</v>
      </c>
      <c r="BY51" s="176">
        <v>1000</v>
      </c>
      <c r="BZ51" s="176">
        <v>1000</v>
      </c>
      <c r="CA51" s="67"/>
      <c r="CB51" s="67">
        <v>1200</v>
      </c>
      <c r="CC51" s="176">
        <v>1200</v>
      </c>
      <c r="CD51" s="176">
        <v>1200</v>
      </c>
      <c r="CE51" s="176">
        <v>1200</v>
      </c>
      <c r="CF51" s="176">
        <v>1200</v>
      </c>
      <c r="CG51" s="176">
        <v>1200</v>
      </c>
      <c r="CH51" s="176">
        <v>1200</v>
      </c>
      <c r="CI51" s="176">
        <v>1200</v>
      </c>
      <c r="CJ51" s="176">
        <v>1200</v>
      </c>
      <c r="CK51" s="176">
        <v>1200</v>
      </c>
      <c r="CL51" s="176">
        <v>1200</v>
      </c>
      <c r="CM51" s="380">
        <v>1200</v>
      </c>
      <c r="CN51" s="380">
        <v>1200</v>
      </c>
      <c r="CO51" s="66">
        <f ca="1">1200*COUNTBLANK(CD51:CQ51)</f>
        <v>0</v>
      </c>
      <c r="CP51" s="67"/>
      <c r="CQ51" s="374"/>
      <c r="CR51" s="374"/>
      <c r="CS51" s="416">
        <v>0</v>
      </c>
      <c r="DS51" s="47">
        <f t="shared" si="2"/>
        <v>0</v>
      </c>
      <c r="DT51" s="7"/>
      <c r="DU51" s="7"/>
      <c r="DV51" s="7"/>
    </row>
    <row r="52" spans="1:128" ht="15" customHeight="1" x14ac:dyDescent="0.25">
      <c r="A52" s="378">
        <v>434</v>
      </c>
      <c r="B52" s="68" t="s">
        <v>1556</v>
      </c>
      <c r="C52" s="68" t="s">
        <v>1362</v>
      </c>
      <c r="D52" s="63" t="s">
        <v>1363</v>
      </c>
      <c r="E52" s="63" t="s">
        <v>382</v>
      </c>
      <c r="F52" s="63" t="s">
        <v>1650</v>
      </c>
      <c r="G52" s="392" t="s">
        <v>1555</v>
      </c>
      <c r="H52" s="65"/>
      <c r="AK52" s="373"/>
      <c r="AL52" s="373"/>
      <c r="AY52" s="67">
        <v>1000</v>
      </c>
      <c r="AZ52" s="67"/>
      <c r="BA52" s="66">
        <v>1000</v>
      </c>
      <c r="BB52" s="66">
        <v>1000</v>
      </c>
      <c r="BC52" s="66">
        <v>1000</v>
      </c>
      <c r="BD52" s="66">
        <v>1000</v>
      </c>
      <c r="BE52" s="66">
        <v>1000</v>
      </c>
      <c r="BF52" s="66">
        <v>1000</v>
      </c>
      <c r="BG52" s="66">
        <v>1000</v>
      </c>
      <c r="BH52" s="66">
        <v>1000</v>
      </c>
      <c r="BI52" s="66">
        <v>1000</v>
      </c>
      <c r="BJ52" s="66">
        <v>1000</v>
      </c>
      <c r="BK52" s="66">
        <v>1000</v>
      </c>
      <c r="BM52" s="67"/>
      <c r="BN52" s="67"/>
      <c r="BO52" s="64"/>
      <c r="BP52" s="64"/>
      <c r="CA52" s="67"/>
      <c r="CB52" s="67"/>
      <c r="CO52" s="69">
        <v>0</v>
      </c>
      <c r="CP52" s="67"/>
      <c r="CQ52" s="374"/>
      <c r="CR52" s="374"/>
      <c r="CS52" s="416"/>
      <c r="DS52" s="47">
        <f t="shared" si="2"/>
        <v>0</v>
      </c>
      <c r="DT52" s="7"/>
      <c r="DU52" s="7"/>
      <c r="DV52" s="7"/>
      <c r="DW52" s="66" t="s">
        <v>2400</v>
      </c>
    </row>
    <row r="53" spans="1:128" x14ac:dyDescent="0.25">
      <c r="A53" s="376">
        <v>7</v>
      </c>
      <c r="B53" s="64" t="s">
        <v>271</v>
      </c>
      <c r="C53" s="68" t="s">
        <v>1554</v>
      </c>
      <c r="D53" s="68" t="s">
        <v>1551</v>
      </c>
      <c r="E53" s="64" t="s">
        <v>110</v>
      </c>
      <c r="F53" s="64" t="s">
        <v>106</v>
      </c>
      <c r="G53" s="307" t="s">
        <v>802</v>
      </c>
      <c r="H53" s="65"/>
      <c r="J53" s="66">
        <v>750</v>
      </c>
      <c r="K53" s="66">
        <v>700</v>
      </c>
      <c r="L53" s="66">
        <v>700</v>
      </c>
      <c r="M53" s="66">
        <v>700</v>
      </c>
      <c r="N53" s="66">
        <v>700</v>
      </c>
      <c r="O53" s="66">
        <v>750</v>
      </c>
      <c r="P53" s="66">
        <v>750</v>
      </c>
      <c r="Q53" s="66">
        <v>750</v>
      </c>
      <c r="R53" s="66">
        <v>750</v>
      </c>
      <c r="S53" s="66">
        <v>750</v>
      </c>
      <c r="T53" s="66">
        <v>750</v>
      </c>
      <c r="U53" s="66">
        <v>750</v>
      </c>
      <c r="V53" s="66">
        <v>750</v>
      </c>
      <c r="W53" s="67"/>
      <c r="X53" s="67">
        <v>800</v>
      </c>
      <c r="Y53" s="66">
        <v>800</v>
      </c>
      <c r="Z53" s="66">
        <v>800</v>
      </c>
      <c r="AA53" s="67">
        <v>800</v>
      </c>
      <c r="AB53" s="67">
        <v>800</v>
      </c>
      <c r="AC53" s="66">
        <v>800</v>
      </c>
      <c r="AD53" s="66">
        <v>800</v>
      </c>
      <c r="AE53" s="66">
        <v>800</v>
      </c>
      <c r="AF53" s="66">
        <v>800</v>
      </c>
      <c r="AG53" s="66">
        <v>800</v>
      </c>
      <c r="AH53" s="66">
        <v>800</v>
      </c>
      <c r="AI53" s="66">
        <v>800</v>
      </c>
      <c r="AJ53" s="66">
        <v>800</v>
      </c>
      <c r="AK53" s="373"/>
      <c r="AL53" s="373">
        <v>850</v>
      </c>
      <c r="AM53" s="66">
        <v>850</v>
      </c>
      <c r="AN53" s="66">
        <v>850</v>
      </c>
      <c r="AO53" s="66">
        <v>850</v>
      </c>
      <c r="AP53" s="66">
        <v>850</v>
      </c>
      <c r="AQ53" s="66">
        <v>850</v>
      </c>
      <c r="AR53" s="66">
        <v>850</v>
      </c>
      <c r="AS53" s="66">
        <v>850</v>
      </c>
      <c r="AT53" s="66">
        <v>850</v>
      </c>
      <c r="AU53" s="66">
        <v>850</v>
      </c>
      <c r="AV53" s="66">
        <v>850</v>
      </c>
      <c r="AW53" s="66">
        <v>850</v>
      </c>
      <c r="AX53" s="66">
        <v>850</v>
      </c>
      <c r="AY53" s="67"/>
      <c r="AZ53" s="67">
        <v>1000</v>
      </c>
      <c r="BA53" s="66">
        <v>1000</v>
      </c>
      <c r="BB53" s="66">
        <v>1000</v>
      </c>
      <c r="BC53" s="66">
        <v>1000</v>
      </c>
      <c r="BD53" s="66">
        <v>1000</v>
      </c>
      <c r="BE53" s="66">
        <v>1000</v>
      </c>
      <c r="BF53" s="66">
        <v>1000</v>
      </c>
      <c r="BG53" s="66">
        <v>1000</v>
      </c>
      <c r="BH53" s="66">
        <v>1000</v>
      </c>
      <c r="BI53" s="66">
        <v>1000</v>
      </c>
      <c r="BJ53" s="66">
        <v>1000</v>
      </c>
      <c r="BK53" s="66">
        <v>1000</v>
      </c>
      <c r="BL53" s="66">
        <v>1000</v>
      </c>
      <c r="BM53" s="67"/>
      <c r="BN53" s="67">
        <v>1000</v>
      </c>
      <c r="BO53" s="64">
        <v>800</v>
      </c>
      <c r="BP53" s="64">
        <v>800</v>
      </c>
      <c r="BQ53" s="176">
        <v>1000</v>
      </c>
      <c r="BR53" s="176">
        <v>1000</v>
      </c>
      <c r="BS53" s="176">
        <v>1000</v>
      </c>
      <c r="BT53" s="176">
        <v>1000</v>
      </c>
      <c r="BU53" s="176">
        <v>1000</v>
      </c>
      <c r="BV53" s="176">
        <v>1000</v>
      </c>
      <c r="BW53" s="176">
        <v>1000</v>
      </c>
      <c r="BX53" s="176">
        <v>1000</v>
      </c>
      <c r="BY53" s="176">
        <v>1000</v>
      </c>
      <c r="BZ53" s="176">
        <v>1000</v>
      </c>
      <c r="CA53" s="67"/>
      <c r="CB53" s="67">
        <v>1100</v>
      </c>
      <c r="CC53" s="176">
        <v>1100</v>
      </c>
      <c r="CD53" s="176">
        <v>1100</v>
      </c>
      <c r="CE53" s="176">
        <v>1100</v>
      </c>
      <c r="CF53" s="176">
        <v>1100</v>
      </c>
      <c r="CG53" s="176">
        <v>1100</v>
      </c>
      <c r="CH53" s="176">
        <v>1100</v>
      </c>
      <c r="CI53" s="176">
        <v>1100</v>
      </c>
      <c r="CJ53" s="176">
        <v>1100</v>
      </c>
      <c r="CK53" s="176">
        <v>1100</v>
      </c>
      <c r="CL53" s="176">
        <v>1100</v>
      </c>
      <c r="CM53" s="176">
        <v>1100</v>
      </c>
      <c r="CN53" s="118">
        <v>1100</v>
      </c>
      <c r="CO53" s="66">
        <f ca="1">1100*COUNTBLANK(CD53:CQ53)</f>
        <v>0</v>
      </c>
      <c r="CP53" s="67"/>
      <c r="CQ53" s="374"/>
      <c r="CR53" s="374"/>
      <c r="CS53" s="416"/>
      <c r="CT53" s="63" t="s">
        <v>3591</v>
      </c>
      <c r="CU53" s="63" t="s">
        <v>3591</v>
      </c>
      <c r="CV53" s="63" t="s">
        <v>3591</v>
      </c>
      <c r="CW53" s="63" t="s">
        <v>3591</v>
      </c>
      <c r="CX53" s="377" t="s">
        <v>3592</v>
      </c>
      <c r="DS53" s="47">
        <f>+CS53*(COUNTBLANK(CT53:DR53)-1)</f>
        <v>0</v>
      </c>
      <c r="DT53" s="7"/>
      <c r="DU53" s="7"/>
      <c r="DV53" s="7"/>
    </row>
    <row r="54" spans="1:128" x14ac:dyDescent="0.25">
      <c r="A54" s="422"/>
      <c r="B54" s="237"/>
      <c r="C54" s="63" t="s">
        <v>1901</v>
      </c>
      <c r="D54" s="64" t="s">
        <v>109</v>
      </c>
      <c r="E54" s="237"/>
      <c r="F54" s="237"/>
      <c r="G54" s="391"/>
      <c r="H54" s="391"/>
      <c r="I54" s="391"/>
      <c r="X54" s="119"/>
      <c r="Y54" s="119"/>
      <c r="AE54" s="118"/>
      <c r="AF54" s="118"/>
      <c r="AG54" s="118"/>
      <c r="AH54" s="118"/>
      <c r="AI54" s="118"/>
      <c r="AJ54" s="118"/>
      <c r="AK54" s="118"/>
      <c r="AL54" s="119"/>
      <c r="AM54" s="119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  <c r="AY54" s="118"/>
      <c r="AZ54" s="67"/>
      <c r="BA54" s="119"/>
      <c r="BB54" s="118"/>
      <c r="BC54" s="118"/>
      <c r="BD54" s="118"/>
      <c r="BE54" s="118"/>
      <c r="BF54" s="118"/>
      <c r="BG54" s="118"/>
      <c r="BH54" s="118"/>
      <c r="BI54" s="118"/>
      <c r="BJ54" s="118"/>
      <c r="BK54" s="118"/>
      <c r="BL54" s="118"/>
      <c r="BM54" s="118"/>
      <c r="BN54" s="67"/>
      <c r="BO54" s="67"/>
      <c r="BP54" s="64"/>
      <c r="BQ54" s="237"/>
      <c r="CB54" s="371"/>
      <c r="CC54" s="119"/>
      <c r="CP54" s="396"/>
      <c r="CQ54" s="423"/>
      <c r="CR54" s="423"/>
      <c r="CS54" s="424"/>
      <c r="CT54" s="64"/>
      <c r="DS54" s="47"/>
      <c r="DT54" s="7"/>
      <c r="DU54" s="7"/>
      <c r="DV54" s="7"/>
    </row>
    <row r="55" spans="1:128" x14ac:dyDescent="0.25">
      <c r="A55" s="376">
        <v>122</v>
      </c>
      <c r="B55" s="470" t="s">
        <v>291</v>
      </c>
      <c r="C55" s="54" t="s">
        <v>292</v>
      </c>
      <c r="D55" s="54" t="s">
        <v>38</v>
      </c>
      <c r="E55" s="54" t="s">
        <v>107</v>
      </c>
      <c r="F55" s="54" t="s">
        <v>5</v>
      </c>
      <c r="G55" s="499" t="s">
        <v>2351</v>
      </c>
      <c r="H55" s="499"/>
      <c r="I55" s="54">
        <v>1000</v>
      </c>
      <c r="J55" s="54">
        <v>750</v>
      </c>
      <c r="K55" s="54">
        <v>750</v>
      </c>
      <c r="L55" s="54">
        <v>600</v>
      </c>
      <c r="M55" s="504">
        <v>1000</v>
      </c>
      <c r="N55" s="504"/>
      <c r="O55" s="54">
        <v>600</v>
      </c>
      <c r="P55" s="54">
        <v>600</v>
      </c>
      <c r="Q55" s="54">
        <v>600</v>
      </c>
      <c r="R55" s="54">
        <v>600</v>
      </c>
      <c r="S55" s="54">
        <v>600</v>
      </c>
      <c r="T55" s="54">
        <v>600</v>
      </c>
      <c r="U55" s="54">
        <v>600</v>
      </c>
      <c r="V55" s="54">
        <v>600</v>
      </c>
      <c r="W55" s="54"/>
      <c r="X55" s="54">
        <v>800</v>
      </c>
      <c r="Y55" s="54">
        <v>650</v>
      </c>
      <c r="Z55" s="54">
        <v>650</v>
      </c>
      <c r="AA55" s="54">
        <v>600</v>
      </c>
      <c r="AB55" s="54">
        <v>650</v>
      </c>
      <c r="AC55" s="54">
        <v>650</v>
      </c>
      <c r="AD55" s="54">
        <v>650</v>
      </c>
      <c r="AE55" s="54">
        <v>650</v>
      </c>
      <c r="AF55" s="54">
        <v>650</v>
      </c>
      <c r="AG55" s="54">
        <v>650</v>
      </c>
      <c r="AH55" s="54">
        <v>650</v>
      </c>
      <c r="AI55" s="54">
        <v>650</v>
      </c>
      <c r="AJ55" s="54">
        <v>650</v>
      </c>
      <c r="AK55" s="54"/>
      <c r="AL55" s="54">
        <v>850</v>
      </c>
      <c r="AM55" s="54">
        <v>700</v>
      </c>
      <c r="AN55" s="54">
        <v>700</v>
      </c>
      <c r="AO55" s="54">
        <v>700</v>
      </c>
      <c r="AP55" s="54">
        <v>700</v>
      </c>
      <c r="AQ55" s="54">
        <v>700</v>
      </c>
      <c r="AR55" s="54">
        <v>700</v>
      </c>
      <c r="AS55" s="54">
        <v>700</v>
      </c>
      <c r="AT55" s="54">
        <v>700</v>
      </c>
      <c r="AU55" s="54">
        <v>700</v>
      </c>
      <c r="AV55" s="54">
        <v>700</v>
      </c>
      <c r="AW55" s="54">
        <v>700</v>
      </c>
      <c r="AX55" s="54">
        <v>700</v>
      </c>
      <c r="AY55" s="35"/>
      <c r="AZ55" s="35">
        <v>1000</v>
      </c>
      <c r="BA55" s="54">
        <v>750</v>
      </c>
      <c r="BB55" s="54">
        <v>750</v>
      </c>
      <c r="BC55" s="54">
        <v>750</v>
      </c>
      <c r="BD55" s="54">
        <v>750</v>
      </c>
      <c r="BE55" s="54">
        <v>750</v>
      </c>
      <c r="BF55" s="54">
        <v>750</v>
      </c>
      <c r="BG55" s="54">
        <v>750</v>
      </c>
      <c r="BH55" s="54">
        <v>750</v>
      </c>
      <c r="BI55" s="54">
        <v>750</v>
      </c>
      <c r="BJ55" s="54">
        <v>750</v>
      </c>
      <c r="BK55" s="54">
        <v>750</v>
      </c>
      <c r="BL55" s="54">
        <v>750</v>
      </c>
      <c r="BM55" s="54"/>
      <c r="BN55" s="54"/>
      <c r="BO55" s="54">
        <v>750</v>
      </c>
      <c r="BP55" s="54">
        <v>750</v>
      </c>
      <c r="BQ55" s="54">
        <v>750</v>
      </c>
      <c r="BR55" s="54">
        <v>750</v>
      </c>
      <c r="BS55" s="54">
        <v>750</v>
      </c>
      <c r="BT55" s="54">
        <v>750</v>
      </c>
      <c r="BU55" s="54">
        <v>750</v>
      </c>
      <c r="BV55" s="54">
        <v>750</v>
      </c>
      <c r="BW55" s="54">
        <v>750</v>
      </c>
      <c r="BX55" s="54">
        <v>750</v>
      </c>
      <c r="BY55" s="54"/>
      <c r="BZ55" s="54"/>
      <c r="CA55" s="35"/>
      <c r="CB55" s="35"/>
      <c r="CC55" s="54"/>
      <c r="CD55" s="54"/>
      <c r="CE55" s="54"/>
      <c r="CF55" s="54"/>
      <c r="CG55" s="54"/>
      <c r="CH55" s="54"/>
      <c r="CI55" s="54"/>
      <c r="CJ55" s="54"/>
      <c r="CK55" s="54"/>
      <c r="CL55" s="54" t="s">
        <v>990</v>
      </c>
      <c r="CM55" s="54"/>
      <c r="CN55" s="54"/>
      <c r="CO55" s="35">
        <v>0</v>
      </c>
      <c r="CP55" s="35"/>
      <c r="CQ55" s="35"/>
      <c r="CR55" s="35"/>
      <c r="CS55" s="415">
        <v>0</v>
      </c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23"/>
      <c r="DG55" s="523"/>
      <c r="DH55" s="523"/>
      <c r="DI55" s="523"/>
      <c r="DJ55" s="523"/>
      <c r="DK55" s="523"/>
      <c r="DL55" s="523"/>
      <c r="DM55" s="523"/>
      <c r="DN55" s="523"/>
      <c r="DO55" s="523"/>
      <c r="DP55" s="523"/>
      <c r="DQ55" s="523"/>
      <c r="DR55" s="54"/>
      <c r="DS55" s="54">
        <f>+CS55*(COUNTBLANK(CT55:DR55)-1)</f>
        <v>0</v>
      </c>
      <c r="DT55" s="35"/>
      <c r="DU55" s="35"/>
      <c r="DV55" s="60"/>
      <c r="DW55" s="77" t="s">
        <v>2400</v>
      </c>
      <c r="DX55" s="77"/>
    </row>
    <row r="56" spans="1:128" x14ac:dyDescent="0.25">
      <c r="A56" s="389">
        <v>377</v>
      </c>
      <c r="B56" s="468" t="s">
        <v>1355</v>
      </c>
      <c r="C56" s="54" t="s">
        <v>1353</v>
      </c>
      <c r="D56" s="54" t="s">
        <v>1354</v>
      </c>
      <c r="E56" s="54" t="s">
        <v>320</v>
      </c>
      <c r="F56" s="54" t="s">
        <v>991</v>
      </c>
      <c r="G56" s="499" t="s">
        <v>1356</v>
      </c>
      <c r="H56" s="499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>
        <v>2500</v>
      </c>
      <c r="AL56" s="54">
        <v>850</v>
      </c>
      <c r="AM56" s="54"/>
      <c r="AN56" s="54"/>
      <c r="AO56" s="54"/>
      <c r="AP56" s="54"/>
      <c r="AQ56" s="54"/>
      <c r="AR56" s="54">
        <v>850</v>
      </c>
      <c r="AS56" s="54">
        <v>850</v>
      </c>
      <c r="AT56" s="54">
        <v>850</v>
      </c>
      <c r="AU56" s="54">
        <v>850</v>
      </c>
      <c r="AV56" s="54">
        <v>850</v>
      </c>
      <c r="AW56" s="54">
        <v>850</v>
      </c>
      <c r="AX56" s="54">
        <v>850</v>
      </c>
      <c r="AY56" s="35"/>
      <c r="AZ56" s="35"/>
      <c r="BA56" s="54">
        <v>1000</v>
      </c>
      <c r="BB56" s="54">
        <v>1000</v>
      </c>
      <c r="BC56" s="54">
        <v>1000</v>
      </c>
      <c r="BD56" s="54">
        <v>1000</v>
      </c>
      <c r="BE56" s="54">
        <v>1000</v>
      </c>
      <c r="BF56" s="54">
        <v>1000</v>
      </c>
      <c r="BG56" s="54">
        <v>1000</v>
      </c>
      <c r="BH56" s="54">
        <v>1000</v>
      </c>
      <c r="BI56" s="54">
        <v>1000</v>
      </c>
      <c r="BJ56" s="54">
        <v>1000</v>
      </c>
      <c r="BK56" s="54">
        <v>1000</v>
      </c>
      <c r="BL56" s="54">
        <v>1000</v>
      </c>
      <c r="BM56" s="54"/>
      <c r="BN56" s="54">
        <v>1000</v>
      </c>
      <c r="BO56" s="54">
        <v>1000</v>
      </c>
      <c r="BP56" s="54">
        <v>1000</v>
      </c>
      <c r="BQ56" s="54">
        <v>1000</v>
      </c>
      <c r="BR56" s="54">
        <v>1000</v>
      </c>
      <c r="BS56" s="54">
        <v>1000</v>
      </c>
      <c r="BT56" s="54">
        <v>1000</v>
      </c>
      <c r="BU56" s="54">
        <v>1000</v>
      </c>
      <c r="BV56" s="54">
        <v>1000</v>
      </c>
      <c r="BW56" s="54">
        <v>1000</v>
      </c>
      <c r="BX56" s="54">
        <v>1000</v>
      </c>
      <c r="BY56" s="54">
        <v>1000</v>
      </c>
      <c r="BZ56" s="54">
        <v>1000</v>
      </c>
      <c r="CA56" s="35"/>
      <c r="CB56" s="35" t="s">
        <v>3834</v>
      </c>
      <c r="CC56" s="54">
        <v>1200</v>
      </c>
      <c r="CD56" s="54">
        <v>1200</v>
      </c>
      <c r="CE56" s="54">
        <v>1200</v>
      </c>
      <c r="CF56" s="54">
        <v>1200</v>
      </c>
      <c r="CG56" s="54">
        <v>1200</v>
      </c>
      <c r="CH56" s="54">
        <v>1200</v>
      </c>
      <c r="CI56" s="54">
        <v>1000</v>
      </c>
      <c r="CJ56" s="54">
        <v>1000</v>
      </c>
      <c r="CK56" s="54">
        <v>1000</v>
      </c>
      <c r="CL56" s="54" t="s">
        <v>3834</v>
      </c>
      <c r="CM56" s="54" t="s">
        <v>3834</v>
      </c>
      <c r="CN56" s="54" t="s">
        <v>3834</v>
      </c>
      <c r="CO56" s="35">
        <v>0</v>
      </c>
      <c r="CP56" s="35"/>
      <c r="CQ56" s="35"/>
      <c r="CR56" s="35"/>
      <c r="CS56" s="415">
        <v>1200</v>
      </c>
      <c r="CT56" s="54" t="s">
        <v>4001</v>
      </c>
      <c r="CU56" s="54" t="s">
        <v>4001</v>
      </c>
      <c r="CV56" s="54" t="s">
        <v>4001</v>
      </c>
      <c r="CW56" s="54" t="s">
        <v>4001</v>
      </c>
      <c r="CX56" s="54" t="s">
        <v>4001</v>
      </c>
      <c r="CY56" s="54" t="s">
        <v>4001</v>
      </c>
      <c r="CZ56" s="54" t="s">
        <v>4001</v>
      </c>
      <c r="DA56" s="54" t="s">
        <v>4001</v>
      </c>
      <c r="DB56" s="54" t="s">
        <v>4193</v>
      </c>
      <c r="DC56" s="54" t="s">
        <v>4729</v>
      </c>
      <c r="DD56" s="54" t="s">
        <v>4729</v>
      </c>
      <c r="DE56" s="54"/>
      <c r="DF56" s="523"/>
      <c r="DG56" s="523"/>
      <c r="DH56" s="523"/>
      <c r="DI56" s="523"/>
      <c r="DJ56" s="523"/>
      <c r="DK56" s="523"/>
      <c r="DL56" s="523"/>
      <c r="DM56" s="523"/>
      <c r="DN56" s="523"/>
      <c r="DO56" s="523"/>
      <c r="DP56" s="523"/>
      <c r="DQ56" s="523"/>
      <c r="DR56" s="54"/>
      <c r="DS56" s="54">
        <f>+CS56*(COUNTBLANK(CT56:DR56)-1)</f>
        <v>15600</v>
      </c>
      <c r="DT56" s="35"/>
      <c r="DU56" s="35"/>
      <c r="DV56" s="60"/>
      <c r="DW56" s="66" t="s">
        <v>2400</v>
      </c>
    </row>
    <row r="57" spans="1:128" x14ac:dyDescent="0.25">
      <c r="A57" s="382">
        <v>52</v>
      </c>
      <c r="B57" s="471" t="s">
        <v>278</v>
      </c>
      <c r="C57" s="54" t="s">
        <v>166</v>
      </c>
      <c r="D57" s="54" t="s">
        <v>167</v>
      </c>
      <c r="E57" s="54" t="s">
        <v>110</v>
      </c>
      <c r="F57" s="54" t="s">
        <v>106</v>
      </c>
      <c r="G57" s="499" t="s">
        <v>809</v>
      </c>
      <c r="H57" s="499"/>
      <c r="I57" s="54"/>
      <c r="J57" s="54">
        <v>700</v>
      </c>
      <c r="K57" s="54">
        <v>700</v>
      </c>
      <c r="L57" s="54">
        <v>700</v>
      </c>
      <c r="M57" s="54">
        <v>700</v>
      </c>
      <c r="N57" s="54">
        <v>700</v>
      </c>
      <c r="O57" s="54">
        <v>750</v>
      </c>
      <c r="P57" s="54">
        <v>750</v>
      </c>
      <c r="Q57" s="54">
        <v>750</v>
      </c>
      <c r="R57" s="54">
        <v>750</v>
      </c>
      <c r="S57" s="54">
        <v>750</v>
      </c>
      <c r="T57" s="54">
        <v>750</v>
      </c>
      <c r="U57" s="54">
        <v>750</v>
      </c>
      <c r="V57" s="54">
        <v>750</v>
      </c>
      <c r="W57" s="54"/>
      <c r="X57" s="54">
        <v>800</v>
      </c>
      <c r="Y57" s="54">
        <v>750</v>
      </c>
      <c r="Z57" s="54">
        <v>800</v>
      </c>
      <c r="AA57" s="54">
        <v>800</v>
      </c>
      <c r="AB57" s="54">
        <v>800</v>
      </c>
      <c r="AC57" s="54">
        <v>800</v>
      </c>
      <c r="AD57" s="54">
        <v>800</v>
      </c>
      <c r="AE57" s="54">
        <v>800</v>
      </c>
      <c r="AF57" s="54">
        <v>800</v>
      </c>
      <c r="AG57" s="54">
        <v>800</v>
      </c>
      <c r="AH57" s="54">
        <v>800</v>
      </c>
      <c r="AI57" s="54">
        <v>800</v>
      </c>
      <c r="AJ57" s="54">
        <v>800</v>
      </c>
      <c r="AK57" s="54"/>
      <c r="AL57" s="54">
        <v>850</v>
      </c>
      <c r="AM57" s="54">
        <v>850</v>
      </c>
      <c r="AN57" s="54">
        <v>850</v>
      </c>
      <c r="AO57" s="54"/>
      <c r="AP57" s="54"/>
      <c r="AQ57" s="54">
        <v>850</v>
      </c>
      <c r="AR57" s="54">
        <v>850</v>
      </c>
      <c r="AS57" s="54">
        <v>850</v>
      </c>
      <c r="AT57" s="54">
        <v>850</v>
      </c>
      <c r="AU57" s="54">
        <v>850</v>
      </c>
      <c r="AV57" s="54">
        <v>850</v>
      </c>
      <c r="AW57" s="54">
        <v>850</v>
      </c>
      <c r="AX57" s="54">
        <v>850</v>
      </c>
      <c r="AY57" s="35"/>
      <c r="AZ57" s="35"/>
      <c r="BA57" s="54">
        <v>1000</v>
      </c>
      <c r="BB57" s="54">
        <v>1000</v>
      </c>
      <c r="BC57" s="54"/>
      <c r="BD57" s="54">
        <v>1000</v>
      </c>
      <c r="BE57" s="54">
        <v>1000</v>
      </c>
      <c r="BF57" s="54">
        <v>1000</v>
      </c>
      <c r="BG57" s="54">
        <v>1000</v>
      </c>
      <c r="BH57" s="54">
        <v>1000</v>
      </c>
      <c r="BI57" s="54">
        <v>1000</v>
      </c>
      <c r="BJ57" s="54">
        <v>1000</v>
      </c>
      <c r="BK57" s="54">
        <v>1000</v>
      </c>
      <c r="BL57" s="54">
        <v>1000</v>
      </c>
      <c r="BM57" s="54"/>
      <c r="BN57" s="54"/>
      <c r="BO57" s="54">
        <v>1000</v>
      </c>
      <c r="BP57" s="54">
        <v>1000</v>
      </c>
      <c r="BQ57" s="54">
        <v>1000</v>
      </c>
      <c r="BR57" s="54">
        <v>1000</v>
      </c>
      <c r="BS57" s="54">
        <v>1000</v>
      </c>
      <c r="BT57" s="54">
        <v>1000</v>
      </c>
      <c r="BU57" s="54">
        <v>1000</v>
      </c>
      <c r="BV57" s="54" t="s">
        <v>3442</v>
      </c>
      <c r="BW57" s="54" t="s">
        <v>4280</v>
      </c>
      <c r="BX57" s="54" t="s">
        <v>4552</v>
      </c>
      <c r="BY57" s="54" t="s">
        <v>4772</v>
      </c>
      <c r="BZ57" s="54" t="s">
        <v>5362</v>
      </c>
      <c r="CA57" s="35"/>
      <c r="CB57" s="35"/>
      <c r="CC57" s="54" t="s">
        <v>5643</v>
      </c>
      <c r="CD57" s="54" t="s">
        <v>5792</v>
      </c>
      <c r="CE57" s="54">
        <v>0</v>
      </c>
      <c r="CF57" s="54" t="s">
        <v>6257</v>
      </c>
      <c r="CG57" s="54"/>
      <c r="CH57" s="54"/>
      <c r="CI57" s="54"/>
      <c r="CJ57" s="54"/>
      <c r="CK57" s="54"/>
      <c r="CL57" s="54"/>
      <c r="CM57" s="54"/>
      <c r="CN57" s="54"/>
      <c r="CO57" s="35">
        <v>0</v>
      </c>
      <c r="CP57" s="35"/>
      <c r="CQ57" s="35"/>
      <c r="CR57" s="35">
        <v>16000</v>
      </c>
      <c r="CS57" s="415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23"/>
      <c r="DG57" s="523"/>
      <c r="DH57" s="523"/>
      <c r="DI57" s="523"/>
      <c r="DJ57" s="523"/>
      <c r="DK57" s="523"/>
      <c r="DL57" s="523"/>
      <c r="DM57" s="523"/>
      <c r="DN57" s="523"/>
      <c r="DO57" s="523"/>
      <c r="DP57" s="523"/>
      <c r="DQ57" s="523"/>
      <c r="DR57" s="54"/>
      <c r="DS57" s="54">
        <f>+CS57*(COUNTBLANK(CT57:DR57)-1)</f>
        <v>0</v>
      </c>
      <c r="DT57" s="35"/>
      <c r="DU57" s="35"/>
      <c r="DV57" s="60"/>
      <c r="DW57" s="77" t="s">
        <v>2400</v>
      </c>
      <c r="DX57" s="77"/>
    </row>
    <row r="58" spans="1:128" x14ac:dyDescent="0.25">
      <c r="A58" s="394">
        <v>628</v>
      </c>
      <c r="B58" s="473" t="s">
        <v>2640</v>
      </c>
      <c r="C58" s="54" t="s">
        <v>2639</v>
      </c>
      <c r="D58" s="54" t="s">
        <v>2633</v>
      </c>
      <c r="E58" s="54" t="s">
        <v>612</v>
      </c>
      <c r="F58" s="54" t="s">
        <v>2379</v>
      </c>
      <c r="G58" s="499"/>
      <c r="H58" s="499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35"/>
      <c r="AZ58" s="35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35"/>
      <c r="CB58" s="35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35"/>
      <c r="CP58" s="35" t="s">
        <v>2635</v>
      </c>
      <c r="CQ58" s="35" t="s">
        <v>5059</v>
      </c>
      <c r="CR58" s="35"/>
      <c r="CS58" s="415">
        <v>1000</v>
      </c>
      <c r="CT58" s="54" t="s">
        <v>2812</v>
      </c>
      <c r="CU58" s="54" t="s">
        <v>3308</v>
      </c>
      <c r="CV58" s="54" t="s">
        <v>3308</v>
      </c>
      <c r="CW58" s="54" t="s">
        <v>3308</v>
      </c>
      <c r="CX58" s="54" t="s">
        <v>3604</v>
      </c>
      <c r="CY58" s="54" t="s">
        <v>3937</v>
      </c>
      <c r="CZ58" s="54" t="s">
        <v>3937</v>
      </c>
      <c r="DA58" s="54" t="s">
        <v>4072</v>
      </c>
      <c r="DB58" s="54" t="s">
        <v>4427</v>
      </c>
      <c r="DC58" s="54" t="s">
        <v>4427</v>
      </c>
      <c r="DD58" s="54" t="s">
        <v>5059</v>
      </c>
      <c r="DE58" s="54" t="s">
        <v>5059</v>
      </c>
      <c r="DF58" s="523"/>
      <c r="DG58" s="523"/>
      <c r="DH58" s="523"/>
      <c r="DI58" s="523"/>
      <c r="DJ58" s="523"/>
      <c r="DK58" s="523"/>
      <c r="DL58" s="523"/>
      <c r="DM58" s="523"/>
      <c r="DN58" s="523"/>
      <c r="DO58" s="523"/>
      <c r="DP58" s="523"/>
      <c r="DQ58" s="523"/>
      <c r="DR58" s="54"/>
      <c r="DS58" s="54">
        <f>+CS58*(COUNTBLANK(CT58:DR58)-1)</f>
        <v>12000</v>
      </c>
      <c r="DT58" s="35"/>
      <c r="DU58" s="35"/>
      <c r="DV58" s="60"/>
    </row>
    <row r="59" spans="1:128" x14ac:dyDescent="0.25">
      <c r="A59" s="422"/>
      <c r="B59" s="237"/>
      <c r="C59" s="237"/>
      <c r="D59" s="237"/>
      <c r="E59" s="237"/>
      <c r="F59" s="237"/>
      <c r="G59" s="391"/>
      <c r="H59" s="391"/>
      <c r="I59" s="391"/>
      <c r="X59" s="119"/>
      <c r="Y59" s="119"/>
      <c r="AE59" s="118"/>
      <c r="AF59" s="118"/>
      <c r="AG59" s="118"/>
      <c r="AH59" s="118"/>
      <c r="AI59" s="118"/>
      <c r="AJ59" s="118"/>
      <c r="AK59" s="118"/>
      <c r="AL59" s="119"/>
      <c r="AM59" s="119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  <c r="AZ59" s="67"/>
      <c r="BA59" s="119"/>
      <c r="BB59" s="118"/>
      <c r="BC59" s="118"/>
      <c r="BD59" s="118"/>
      <c r="BE59" s="118"/>
      <c r="BF59" s="118"/>
      <c r="BG59" s="118"/>
      <c r="BH59" s="118"/>
      <c r="BI59" s="118"/>
      <c r="BJ59" s="118"/>
      <c r="BK59" s="118"/>
      <c r="BL59" s="118"/>
      <c r="BM59" s="118"/>
      <c r="BN59" s="67"/>
      <c r="BO59" s="67"/>
      <c r="BP59" s="64"/>
      <c r="BQ59" s="237"/>
      <c r="CB59" s="371"/>
      <c r="CC59" s="119"/>
      <c r="CP59" s="396"/>
      <c r="CQ59" s="423"/>
      <c r="CR59" s="423"/>
      <c r="CS59" s="424"/>
      <c r="CT59" s="64"/>
      <c r="DS59" s="47"/>
      <c r="DT59" s="7"/>
      <c r="DU59" s="7"/>
      <c r="DV59" s="7"/>
    </row>
    <row r="60" spans="1:128" x14ac:dyDescent="0.25">
      <c r="A60" s="422"/>
      <c r="B60" s="237"/>
      <c r="C60" s="237"/>
      <c r="D60" s="237"/>
      <c r="E60" s="237"/>
      <c r="F60" s="237"/>
      <c r="G60" s="391"/>
      <c r="H60" s="391"/>
      <c r="I60" s="391"/>
      <c r="X60" s="119"/>
      <c r="Y60" s="119"/>
      <c r="AE60" s="118"/>
      <c r="AF60" s="118"/>
      <c r="AG60" s="118"/>
      <c r="AH60" s="118"/>
      <c r="AI60" s="118"/>
      <c r="AJ60" s="118"/>
      <c r="AK60" s="118"/>
      <c r="AL60" s="119"/>
      <c r="AM60" s="119"/>
      <c r="AN60" s="118"/>
      <c r="AO60" s="118"/>
      <c r="AP60" s="118"/>
      <c r="AQ60" s="118"/>
      <c r="AR60" s="118"/>
      <c r="AS60" s="118"/>
      <c r="AT60" s="118"/>
      <c r="AU60" s="118"/>
      <c r="AV60" s="118"/>
      <c r="AW60" s="118"/>
      <c r="AX60" s="118"/>
      <c r="AY60" s="118"/>
      <c r="AZ60" s="67"/>
      <c r="BA60" s="119"/>
      <c r="BB60" s="118"/>
      <c r="BC60" s="118"/>
      <c r="BD60" s="118"/>
      <c r="BE60" s="118"/>
      <c r="BF60" s="118"/>
      <c r="BG60" s="118"/>
      <c r="BH60" s="118"/>
      <c r="BI60" s="118"/>
      <c r="BJ60" s="118"/>
      <c r="BK60" s="118"/>
      <c r="BL60" s="118"/>
      <c r="BM60" s="118"/>
      <c r="BN60" s="67"/>
      <c r="BO60" s="67"/>
      <c r="BP60" s="64"/>
      <c r="BQ60" s="237"/>
      <c r="CB60" s="371"/>
      <c r="CC60" s="119"/>
      <c r="CP60" s="396"/>
      <c r="CQ60" s="423"/>
      <c r="CR60" s="423"/>
      <c r="CS60" s="424"/>
      <c r="CT60" s="64"/>
      <c r="DS60" s="47"/>
      <c r="DT60" s="7"/>
      <c r="DU60" s="7"/>
      <c r="DV60" s="7"/>
    </row>
    <row r="61" spans="1:128" x14ac:dyDescent="0.25">
      <c r="A61" s="376">
        <v>201</v>
      </c>
      <c r="B61" s="470" t="s">
        <v>567</v>
      </c>
      <c r="C61" s="54" t="s">
        <v>568</v>
      </c>
      <c r="D61" s="54" t="s">
        <v>531</v>
      </c>
      <c r="E61" s="54" t="s">
        <v>331</v>
      </c>
      <c r="F61" s="54" t="s">
        <v>459</v>
      </c>
      <c r="G61" s="499" t="s">
        <v>824</v>
      </c>
      <c r="H61" s="499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>
        <v>2000</v>
      </c>
      <c r="X61" s="54">
        <v>800</v>
      </c>
      <c r="Y61" s="54">
        <v>800</v>
      </c>
      <c r="Z61" s="54">
        <v>800</v>
      </c>
      <c r="AA61" s="54">
        <v>800</v>
      </c>
      <c r="AB61" s="54">
        <v>800</v>
      </c>
      <c r="AC61" s="54">
        <v>800</v>
      </c>
      <c r="AD61" s="54">
        <v>800</v>
      </c>
      <c r="AE61" s="54">
        <v>800</v>
      </c>
      <c r="AF61" s="54">
        <v>800</v>
      </c>
      <c r="AG61" s="54">
        <v>800</v>
      </c>
      <c r="AH61" s="54">
        <v>800</v>
      </c>
      <c r="AI61" s="54">
        <v>800</v>
      </c>
      <c r="AJ61" s="54">
        <v>800</v>
      </c>
      <c r="AK61" s="54"/>
      <c r="AL61" s="54">
        <v>850</v>
      </c>
      <c r="AM61" s="54">
        <v>850</v>
      </c>
      <c r="AN61" s="54">
        <v>850</v>
      </c>
      <c r="AO61" s="54">
        <v>850</v>
      </c>
      <c r="AP61" s="54">
        <v>850</v>
      </c>
      <c r="AQ61" s="54">
        <v>850</v>
      </c>
      <c r="AR61" s="54">
        <v>850</v>
      </c>
      <c r="AS61" s="54">
        <v>850</v>
      </c>
      <c r="AT61" s="54">
        <v>850</v>
      </c>
      <c r="AU61" s="54">
        <v>850</v>
      </c>
      <c r="AV61" s="54">
        <v>850</v>
      </c>
      <c r="AW61" s="54">
        <v>850</v>
      </c>
      <c r="AX61" s="54">
        <v>850</v>
      </c>
      <c r="AY61" s="54"/>
      <c r="AZ61" s="54">
        <v>1000</v>
      </c>
      <c r="BA61" s="54">
        <v>1000</v>
      </c>
      <c r="BB61" s="54">
        <v>1000</v>
      </c>
      <c r="BC61" s="54">
        <v>1000</v>
      </c>
      <c r="BD61" s="54">
        <v>1000</v>
      </c>
      <c r="BE61" s="54">
        <v>1000</v>
      </c>
      <c r="BF61" s="54">
        <v>1000</v>
      </c>
      <c r="BG61" s="54">
        <v>1000</v>
      </c>
      <c r="BH61" s="54">
        <v>1000</v>
      </c>
      <c r="BI61" s="54">
        <v>1000</v>
      </c>
      <c r="BJ61" s="54">
        <v>1000</v>
      </c>
      <c r="BK61" s="54">
        <v>1000</v>
      </c>
      <c r="BL61" s="54">
        <v>1000</v>
      </c>
      <c r="BM61" s="54"/>
      <c r="BN61" s="54">
        <v>1000</v>
      </c>
      <c r="BO61" s="54">
        <v>800</v>
      </c>
      <c r="BP61" s="54">
        <v>0</v>
      </c>
      <c r="BQ61" s="54">
        <v>1000</v>
      </c>
      <c r="BR61" s="54">
        <v>1000</v>
      </c>
      <c r="BS61" s="54">
        <v>1000</v>
      </c>
      <c r="BT61" s="54">
        <v>1000</v>
      </c>
      <c r="BU61" s="54">
        <v>1000</v>
      </c>
      <c r="BV61" s="54">
        <v>1000</v>
      </c>
      <c r="BW61" s="54">
        <v>1000</v>
      </c>
      <c r="BX61" s="54">
        <v>1000</v>
      </c>
      <c r="BY61" s="54">
        <v>1000</v>
      </c>
      <c r="BZ61" s="54">
        <v>1000</v>
      </c>
      <c r="CA61" s="54"/>
      <c r="CB61" s="54"/>
      <c r="CC61" s="504" t="s">
        <v>2404</v>
      </c>
      <c r="CD61" s="504"/>
      <c r="CE61" s="504"/>
      <c r="CF61" s="54">
        <v>0</v>
      </c>
      <c r="CG61" s="54">
        <v>0</v>
      </c>
      <c r="CH61" s="54">
        <v>0</v>
      </c>
      <c r="CI61" s="54">
        <v>0</v>
      </c>
      <c r="CJ61" s="54">
        <v>0</v>
      </c>
      <c r="CK61" s="54">
        <v>0</v>
      </c>
      <c r="CL61" s="54">
        <v>0</v>
      </c>
      <c r="CM61" s="54">
        <v>0</v>
      </c>
      <c r="CN61" s="54">
        <v>0</v>
      </c>
      <c r="CO61" s="35">
        <f ca="1">1200*COUNTBLANK(CD61:CQ61)</f>
        <v>0</v>
      </c>
      <c r="CP61" s="35"/>
      <c r="CQ61" s="35"/>
      <c r="CR61" s="35"/>
      <c r="CS61" s="415">
        <v>0</v>
      </c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>
        <f>+CS61*(COUNTBLANK(CT61:DR61)-1)</f>
        <v>0</v>
      </c>
      <c r="DT61" s="60"/>
      <c r="DU61" s="60"/>
      <c r="DV61" s="60"/>
      <c r="DW61" s="77" t="s">
        <v>2400</v>
      </c>
      <c r="DX61" s="77"/>
    </row>
    <row r="62" spans="1:128" x14ac:dyDescent="0.25">
      <c r="A62" s="422"/>
      <c r="B62" s="237"/>
      <c r="C62" s="54"/>
      <c r="D62" s="54"/>
      <c r="E62" s="237"/>
      <c r="F62" s="237"/>
      <c r="G62" s="391"/>
      <c r="H62" s="391"/>
      <c r="I62" s="391"/>
      <c r="X62" s="119"/>
      <c r="Y62" s="119"/>
      <c r="AE62" s="118"/>
      <c r="AF62" s="118"/>
      <c r="AG62" s="118"/>
      <c r="AH62" s="118"/>
      <c r="AI62" s="118"/>
      <c r="AJ62" s="118"/>
      <c r="AK62" s="118"/>
      <c r="AL62" s="119"/>
      <c r="AM62" s="119"/>
      <c r="AN62" s="118"/>
      <c r="AO62" s="118"/>
      <c r="AP62" s="118"/>
      <c r="AQ62" s="118"/>
      <c r="AR62" s="118"/>
      <c r="AS62" s="118"/>
      <c r="AT62" s="118"/>
      <c r="AU62" s="118"/>
      <c r="AV62" s="118"/>
      <c r="AW62" s="118"/>
      <c r="AX62" s="118"/>
      <c r="AY62" s="118"/>
      <c r="AZ62" s="67"/>
      <c r="BA62" s="119"/>
      <c r="BB62" s="118"/>
      <c r="BC62" s="118"/>
      <c r="BD62" s="118"/>
      <c r="BE62" s="118"/>
      <c r="BF62" s="118"/>
      <c r="BG62" s="118"/>
      <c r="BH62" s="118"/>
      <c r="BI62" s="118"/>
      <c r="BJ62" s="118"/>
      <c r="BK62" s="118"/>
      <c r="BL62" s="118"/>
      <c r="BM62" s="118"/>
      <c r="BN62" s="67"/>
      <c r="BO62" s="67"/>
      <c r="BP62" s="64"/>
      <c r="BQ62" s="237"/>
      <c r="CB62" s="371"/>
      <c r="CC62" s="119"/>
      <c r="CP62" s="396"/>
      <c r="CQ62" s="423"/>
      <c r="CR62" s="423"/>
      <c r="CS62" s="424"/>
      <c r="CT62" s="64"/>
      <c r="DS62" s="47"/>
      <c r="DT62" s="7"/>
      <c r="DU62" s="7"/>
      <c r="DV62" s="7"/>
    </row>
    <row r="63" spans="1:128" x14ac:dyDescent="0.25">
      <c r="A63" s="422">
        <v>672</v>
      </c>
      <c r="B63" s="237" t="s">
        <v>4808</v>
      </c>
      <c r="C63" s="5" t="s">
        <v>4807</v>
      </c>
      <c r="D63" s="5" t="s">
        <v>131</v>
      </c>
      <c r="E63" s="237" t="s">
        <v>1079</v>
      </c>
      <c r="F63" s="237" t="s">
        <v>4509</v>
      </c>
      <c r="G63" s="391" t="s">
        <v>4809</v>
      </c>
      <c r="H63" s="391"/>
      <c r="I63" s="391"/>
      <c r="X63" s="119"/>
      <c r="Y63" s="119"/>
      <c r="AE63" s="118"/>
      <c r="AF63" s="118"/>
      <c r="AG63" s="118"/>
      <c r="AH63" s="118"/>
      <c r="AI63" s="118"/>
      <c r="AJ63" s="118"/>
      <c r="AK63" s="118"/>
      <c r="AL63" s="119"/>
      <c r="AM63" s="119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  <c r="AY63" s="118"/>
      <c r="AZ63" s="475"/>
      <c r="BA63" s="119"/>
      <c r="BB63" s="118"/>
      <c r="BC63" s="118"/>
      <c r="BD63" s="118"/>
      <c r="BE63" s="118"/>
      <c r="BF63" s="118"/>
      <c r="BG63" s="118"/>
      <c r="BH63" s="118"/>
      <c r="BI63" s="118"/>
      <c r="BJ63" s="118"/>
      <c r="BK63" s="118"/>
      <c r="BL63" s="118"/>
      <c r="BM63" s="118"/>
      <c r="BN63" s="475"/>
      <c r="BO63" s="475"/>
      <c r="BP63" s="476"/>
      <c r="BQ63" s="237"/>
      <c r="CA63" s="102"/>
      <c r="CB63" s="475"/>
      <c r="CC63" s="119"/>
      <c r="CP63" s="477"/>
      <c r="CQ63" s="478"/>
      <c r="CR63" s="478"/>
      <c r="CS63" s="479"/>
      <c r="CT63" s="476"/>
      <c r="DF63" s="533" t="s">
        <v>5217</v>
      </c>
      <c r="DG63" s="543" t="s">
        <v>5694</v>
      </c>
      <c r="DH63" s="543" t="s">
        <v>5695</v>
      </c>
      <c r="DI63" s="533"/>
      <c r="DJ63" s="533"/>
      <c r="DK63" s="533"/>
      <c r="DL63" s="543"/>
      <c r="DM63" s="533"/>
      <c r="DN63" s="533"/>
      <c r="DO63" s="543"/>
      <c r="DP63" s="543"/>
      <c r="DQ63" s="543"/>
      <c r="DS63" s="355"/>
      <c r="DT63" s="28" t="s">
        <v>4810</v>
      </c>
      <c r="DU63" s="28"/>
      <c r="DV63" s="7"/>
    </row>
    <row r="64" spans="1:128" x14ac:dyDescent="0.25">
      <c r="A64" s="394">
        <v>631</v>
      </c>
      <c r="B64" s="473" t="s">
        <v>2699</v>
      </c>
      <c r="C64" s="63" t="s">
        <v>2692</v>
      </c>
      <c r="D64" s="63" t="s">
        <v>2693</v>
      </c>
      <c r="E64" s="63"/>
      <c r="F64" s="63"/>
      <c r="G64" s="291" t="s">
        <v>2694</v>
      </c>
      <c r="H64" s="63" t="s">
        <v>2695</v>
      </c>
      <c r="I64" s="63" t="s">
        <v>2696</v>
      </c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7"/>
      <c r="CP64" s="67" t="s">
        <v>2697</v>
      </c>
      <c r="CQ64" s="67" t="s">
        <v>2698</v>
      </c>
      <c r="CR64" s="67"/>
      <c r="CS64" s="487">
        <v>1400</v>
      </c>
      <c r="CT64" s="63" t="s">
        <v>2698</v>
      </c>
      <c r="CU64" s="63" t="s">
        <v>2947</v>
      </c>
      <c r="CV64" s="63" t="s">
        <v>3309</v>
      </c>
      <c r="CW64" s="63" t="s">
        <v>3309</v>
      </c>
      <c r="CX64" s="63" t="s">
        <v>3309</v>
      </c>
      <c r="CY64" s="63"/>
      <c r="CZ64" s="63"/>
      <c r="DA64" s="63"/>
      <c r="DB64" s="63"/>
      <c r="DC64" s="63"/>
      <c r="DD64" s="63"/>
      <c r="DE64" s="63"/>
      <c r="DF64" s="63" t="s">
        <v>5250</v>
      </c>
      <c r="DG64" s="63"/>
      <c r="DH64" s="468"/>
      <c r="DI64" s="63"/>
      <c r="DJ64" s="63"/>
      <c r="DK64" s="63"/>
      <c r="DL64" s="564"/>
      <c r="DM64" s="63"/>
      <c r="DN64" s="63"/>
      <c r="DO64" s="454"/>
      <c r="DP64" s="454"/>
      <c r="DQ64" s="454"/>
      <c r="DR64" s="454"/>
      <c r="DS64" s="469"/>
      <c r="DT64" s="173" t="s">
        <v>5249</v>
      </c>
      <c r="DU64" s="173" t="s">
        <v>5250</v>
      </c>
      <c r="DV64" s="512"/>
    </row>
    <row r="65" spans="1:126" x14ac:dyDescent="0.25">
      <c r="A65" s="394">
        <v>569</v>
      </c>
      <c r="B65" s="473" t="s">
        <v>2242</v>
      </c>
      <c r="C65" s="33" t="s">
        <v>2241</v>
      </c>
      <c r="D65" s="33" t="s">
        <v>2236</v>
      </c>
      <c r="E65" s="54" t="s">
        <v>398</v>
      </c>
      <c r="F65" s="54" t="s">
        <v>2002</v>
      </c>
      <c r="G65" s="499" t="s">
        <v>2243</v>
      </c>
      <c r="H65" s="499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35"/>
      <c r="AZ65" s="35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35">
        <v>3000</v>
      </c>
      <c r="CB65" s="35">
        <v>1200</v>
      </c>
      <c r="CC65" s="54">
        <v>0</v>
      </c>
      <c r="CD65" s="54">
        <v>0</v>
      </c>
      <c r="CE65" s="54">
        <v>0</v>
      </c>
      <c r="CF65" s="54">
        <v>1200</v>
      </c>
      <c r="CG65" s="54">
        <v>1200</v>
      </c>
      <c r="CH65" s="54">
        <v>1200</v>
      </c>
      <c r="CI65" s="54">
        <v>1200</v>
      </c>
      <c r="CJ65" s="54">
        <v>1200</v>
      </c>
      <c r="CK65" s="54">
        <v>1200</v>
      </c>
      <c r="CL65" s="54">
        <v>1200</v>
      </c>
      <c r="CM65" s="54">
        <v>1200</v>
      </c>
      <c r="CN65" s="54">
        <v>1200</v>
      </c>
      <c r="CO65" s="35">
        <v>0</v>
      </c>
      <c r="CP65" s="35"/>
      <c r="CQ65" s="35" t="s">
        <v>4585</v>
      </c>
      <c r="CR65" s="35"/>
      <c r="CS65" s="415">
        <v>700</v>
      </c>
      <c r="CT65" s="54" t="s">
        <v>2515</v>
      </c>
      <c r="CU65" s="54" t="s">
        <v>2809</v>
      </c>
      <c r="CV65" s="54" t="s">
        <v>3071</v>
      </c>
      <c r="CW65" s="54" t="s">
        <v>3127</v>
      </c>
      <c r="CX65" s="54" t="s">
        <v>3482</v>
      </c>
      <c r="CY65" s="54" t="s">
        <v>3481</v>
      </c>
      <c r="CZ65" s="54" t="s">
        <v>3653</v>
      </c>
      <c r="DA65" s="54" t="s">
        <v>3843</v>
      </c>
      <c r="DB65" s="54" t="s">
        <v>4112</v>
      </c>
      <c r="DC65" s="54" t="s">
        <v>4300</v>
      </c>
      <c r="DD65" s="54" t="s">
        <v>4586</v>
      </c>
      <c r="DE65" s="54" t="s">
        <v>4798</v>
      </c>
      <c r="DF65" s="523" t="s">
        <v>5159</v>
      </c>
      <c r="DG65" s="523" t="s">
        <v>5401</v>
      </c>
      <c r="DH65" s="548"/>
      <c r="DI65" s="523"/>
      <c r="DJ65" s="552"/>
      <c r="DK65" s="552"/>
      <c r="DL65" s="562"/>
      <c r="DM65" s="523"/>
      <c r="DN65" s="523"/>
      <c r="DO65" s="552"/>
      <c r="DP65" s="552"/>
      <c r="DQ65" s="552"/>
      <c r="DR65" s="549"/>
      <c r="DS65" s="54">
        <f>+CS65*(COUNTBLANK(CT65:DR65)-1)</f>
        <v>7000</v>
      </c>
      <c r="DT65" s="35"/>
      <c r="DU65" s="35"/>
      <c r="DV65" s="60"/>
    </row>
    <row r="66" spans="1:126" x14ac:dyDescent="0.25">
      <c r="A66" s="376">
        <v>189</v>
      </c>
      <c r="B66" s="470" t="s">
        <v>563</v>
      </c>
      <c r="C66" s="33" t="s">
        <v>564</v>
      </c>
      <c r="D66" s="33" t="s">
        <v>523</v>
      </c>
      <c r="E66" s="54" t="s">
        <v>331</v>
      </c>
      <c r="F66" s="54" t="s">
        <v>459</v>
      </c>
      <c r="G66" s="499" t="s">
        <v>823</v>
      </c>
      <c r="H66" s="499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>
        <v>800</v>
      </c>
      <c r="Y66" s="54">
        <v>400</v>
      </c>
      <c r="Z66" s="54">
        <v>400</v>
      </c>
      <c r="AA66" s="54">
        <v>400</v>
      </c>
      <c r="AB66" s="54">
        <v>400</v>
      </c>
      <c r="AC66" s="54">
        <v>400</v>
      </c>
      <c r="AD66" s="54">
        <v>400</v>
      </c>
      <c r="AE66" s="54">
        <v>400</v>
      </c>
      <c r="AF66" s="54">
        <v>400</v>
      </c>
      <c r="AG66" s="54">
        <v>400</v>
      </c>
      <c r="AH66" s="54">
        <v>400</v>
      </c>
      <c r="AI66" s="54">
        <v>400</v>
      </c>
      <c r="AJ66" s="54">
        <v>400</v>
      </c>
      <c r="AK66" s="54"/>
      <c r="AL66" s="54">
        <v>850</v>
      </c>
      <c r="AM66" s="54">
        <v>450</v>
      </c>
      <c r="AN66" s="54">
        <v>450</v>
      </c>
      <c r="AO66" s="54">
        <v>450</v>
      </c>
      <c r="AP66" s="54">
        <v>450</v>
      </c>
      <c r="AQ66" s="54">
        <v>450</v>
      </c>
      <c r="AR66" s="54">
        <v>450</v>
      </c>
      <c r="AS66" s="54">
        <v>450</v>
      </c>
      <c r="AT66" s="54">
        <v>450</v>
      </c>
      <c r="AU66" s="54">
        <v>450</v>
      </c>
      <c r="AV66" s="54">
        <v>450</v>
      </c>
      <c r="AW66" s="54">
        <v>450</v>
      </c>
      <c r="AX66" s="54">
        <v>450</v>
      </c>
      <c r="AY66" s="35"/>
      <c r="AZ66" s="35">
        <v>1000</v>
      </c>
      <c r="BA66" s="54">
        <v>500</v>
      </c>
      <c r="BB66" s="54">
        <v>500</v>
      </c>
      <c r="BC66" s="54">
        <v>500</v>
      </c>
      <c r="BD66" s="54">
        <v>500</v>
      </c>
      <c r="BE66" s="54">
        <v>500</v>
      </c>
      <c r="BF66" s="54">
        <v>500</v>
      </c>
      <c r="BG66" s="54">
        <v>500</v>
      </c>
      <c r="BH66" s="54">
        <v>500</v>
      </c>
      <c r="BI66" s="54">
        <v>500</v>
      </c>
      <c r="BJ66" s="54">
        <v>500</v>
      </c>
      <c r="BK66" s="54">
        <v>500</v>
      </c>
      <c r="BL66" s="54">
        <v>500</v>
      </c>
      <c r="BM66" s="54"/>
      <c r="BN66" s="54">
        <v>1000</v>
      </c>
      <c r="BO66" s="54">
        <v>500</v>
      </c>
      <c r="BP66" s="54">
        <v>500</v>
      </c>
      <c r="BQ66" s="54">
        <v>500</v>
      </c>
      <c r="BR66" s="54">
        <v>500</v>
      </c>
      <c r="BS66" s="54">
        <v>500</v>
      </c>
      <c r="BT66" s="54">
        <v>500</v>
      </c>
      <c r="BU66" s="54">
        <v>500</v>
      </c>
      <c r="BV66" s="54">
        <v>500</v>
      </c>
      <c r="BW66" s="54">
        <v>500</v>
      </c>
      <c r="BX66" s="54">
        <v>500</v>
      </c>
      <c r="BY66" s="54">
        <v>500</v>
      </c>
      <c r="BZ66" s="54">
        <v>500</v>
      </c>
      <c r="CA66" s="35"/>
      <c r="CB66" s="35">
        <f>600+600</f>
        <v>1200</v>
      </c>
      <c r="CC66" s="54">
        <v>500</v>
      </c>
      <c r="CD66" s="54">
        <v>600</v>
      </c>
      <c r="CE66" s="54">
        <v>600</v>
      </c>
      <c r="CF66" s="54">
        <v>600</v>
      </c>
      <c r="CG66" s="54">
        <v>600</v>
      </c>
      <c r="CH66" s="54">
        <v>600</v>
      </c>
      <c r="CI66" s="54">
        <v>600</v>
      </c>
      <c r="CJ66" s="54">
        <v>600</v>
      </c>
      <c r="CK66" s="54">
        <v>600</v>
      </c>
      <c r="CL66" s="54">
        <v>600</v>
      </c>
      <c r="CM66" s="54">
        <v>600</v>
      </c>
      <c r="CN66" s="54">
        <v>600</v>
      </c>
      <c r="CO66" s="35">
        <f ca="1">1200*COUNTBLANK(CD66:CQ66)</f>
        <v>0</v>
      </c>
      <c r="CP66" s="35"/>
      <c r="CQ66" s="35" t="s">
        <v>4167</v>
      </c>
      <c r="CR66" s="35"/>
      <c r="CS66" s="415">
        <v>700</v>
      </c>
      <c r="CT66" s="54" t="s">
        <v>2859</v>
      </c>
      <c r="CU66" s="54" t="s">
        <v>2860</v>
      </c>
      <c r="CV66" s="54" t="s">
        <v>3530</v>
      </c>
      <c r="CW66" s="54" t="s">
        <v>3530</v>
      </c>
      <c r="CX66" s="54" t="s">
        <v>3743</v>
      </c>
      <c r="CY66" s="54" t="s">
        <v>3925</v>
      </c>
      <c r="CZ66" s="54" t="s">
        <v>3925</v>
      </c>
      <c r="DA66" s="54" t="s">
        <v>4168</v>
      </c>
      <c r="DB66" s="54" t="s">
        <v>4432</v>
      </c>
      <c r="DC66" s="54" t="s">
        <v>4432</v>
      </c>
      <c r="DD66" s="54" t="s">
        <v>4635</v>
      </c>
      <c r="DE66" s="54" t="s">
        <v>4929</v>
      </c>
      <c r="DF66" s="523" t="s">
        <v>5182</v>
      </c>
      <c r="DG66" s="523" t="s">
        <v>5526</v>
      </c>
      <c r="DH66" s="548" t="s">
        <v>5941</v>
      </c>
      <c r="DI66" s="523" t="s">
        <v>5941</v>
      </c>
      <c r="DJ66" s="552" t="s">
        <v>5941</v>
      </c>
      <c r="DK66" s="552" t="s">
        <v>6091</v>
      </c>
      <c r="DL66" s="562"/>
      <c r="DM66" s="523"/>
      <c r="DN66" s="523"/>
      <c r="DO66" s="552"/>
      <c r="DP66" s="552"/>
      <c r="DQ66" s="552"/>
      <c r="DR66" s="549"/>
      <c r="DS66" s="54">
        <f>+CS66*(COUNTBLANK(CT66:DR66)-1)</f>
        <v>4200</v>
      </c>
      <c r="DT66" s="35"/>
      <c r="DU66" s="35"/>
      <c r="DV66" s="60"/>
    </row>
    <row r="67" spans="1:126" x14ac:dyDescent="0.25">
      <c r="A67" s="422"/>
      <c r="B67" s="237"/>
      <c r="C67" s="237"/>
      <c r="D67" s="237"/>
      <c r="E67" s="237"/>
      <c r="F67" s="237"/>
      <c r="G67" s="391"/>
      <c r="H67" s="391"/>
      <c r="I67" s="391"/>
      <c r="X67" s="119"/>
      <c r="Y67" s="119"/>
      <c r="AE67" s="118"/>
      <c r="AF67" s="118"/>
      <c r="AG67" s="118"/>
      <c r="AH67" s="118"/>
      <c r="AI67" s="118"/>
      <c r="AJ67" s="118"/>
      <c r="AK67" s="118"/>
      <c r="AL67" s="119"/>
      <c r="AM67" s="119"/>
      <c r="AN67" s="118"/>
      <c r="AO67" s="118"/>
      <c r="AP67" s="118"/>
      <c r="AQ67" s="118"/>
      <c r="AR67" s="118"/>
      <c r="AS67" s="118"/>
      <c r="AT67" s="118"/>
      <c r="AU67" s="118"/>
      <c r="AV67" s="118"/>
      <c r="AW67" s="118"/>
      <c r="AX67" s="118"/>
      <c r="AY67" s="118"/>
      <c r="AZ67" s="67"/>
      <c r="BA67" s="119"/>
      <c r="BB67" s="118"/>
      <c r="BC67" s="118"/>
      <c r="BD67" s="118"/>
      <c r="BE67" s="118"/>
      <c r="BF67" s="118"/>
      <c r="BG67" s="118"/>
      <c r="BH67" s="118"/>
      <c r="BI67" s="118"/>
      <c r="BJ67" s="118"/>
      <c r="BK67" s="118"/>
      <c r="BL67" s="118"/>
      <c r="BM67" s="118"/>
      <c r="BN67" s="67"/>
      <c r="BO67" s="67"/>
      <c r="BP67" s="64"/>
      <c r="BQ67" s="237"/>
      <c r="CB67" s="371"/>
      <c r="CC67" s="119"/>
      <c r="CP67" s="396"/>
      <c r="CQ67" s="423"/>
      <c r="CR67" s="423"/>
      <c r="CS67" s="424"/>
      <c r="CT67" s="64"/>
      <c r="DS67" s="47"/>
      <c r="DT67" s="7"/>
      <c r="DU67" s="7"/>
      <c r="DV67" s="7"/>
    </row>
    <row r="68" spans="1:126" x14ac:dyDescent="0.25">
      <c r="A68" s="422"/>
      <c r="B68" s="237"/>
      <c r="C68" s="237"/>
      <c r="D68" s="237"/>
      <c r="E68" s="237"/>
      <c r="F68" s="237"/>
      <c r="G68" s="391"/>
      <c r="H68" s="391"/>
      <c r="I68" s="391"/>
      <c r="X68" s="119"/>
      <c r="Y68" s="119"/>
      <c r="AE68" s="118"/>
      <c r="AF68" s="118"/>
      <c r="AG68" s="118"/>
      <c r="AH68" s="118"/>
      <c r="AI68" s="118"/>
      <c r="AJ68" s="118"/>
      <c r="AK68" s="118"/>
      <c r="AL68" s="119"/>
      <c r="AM68" s="119"/>
      <c r="AN68" s="118"/>
      <c r="AO68" s="118"/>
      <c r="AP68" s="118"/>
      <c r="AQ68" s="118"/>
      <c r="AR68" s="118"/>
      <c r="AS68" s="118"/>
      <c r="AT68" s="118"/>
      <c r="AU68" s="118"/>
      <c r="AV68" s="118"/>
      <c r="AW68" s="118"/>
      <c r="AX68" s="118"/>
      <c r="AY68" s="118"/>
      <c r="AZ68" s="67"/>
      <c r="BA68" s="119"/>
      <c r="BB68" s="118"/>
      <c r="BC68" s="118"/>
      <c r="BD68" s="118"/>
      <c r="BE68" s="118"/>
      <c r="BF68" s="118"/>
      <c r="BG68" s="118"/>
      <c r="BH68" s="118"/>
      <c r="BI68" s="118"/>
      <c r="BJ68" s="118"/>
      <c r="BK68" s="118"/>
      <c r="BL68" s="118"/>
      <c r="BM68" s="118"/>
      <c r="BN68" s="67"/>
      <c r="BO68" s="67"/>
      <c r="BP68" s="64"/>
      <c r="BQ68" s="237"/>
      <c r="CB68" s="371"/>
      <c r="CC68" s="119"/>
      <c r="CP68" s="396"/>
      <c r="CQ68" s="423"/>
      <c r="CR68" s="423"/>
      <c r="CS68" s="424"/>
      <c r="CT68" s="64"/>
      <c r="DS68" s="47"/>
      <c r="DT68" s="7"/>
      <c r="DU68" s="7"/>
      <c r="DV68" s="7"/>
    </row>
    <row r="69" spans="1:126" x14ac:dyDescent="0.25">
      <c r="A69" s="422"/>
      <c r="B69" s="237"/>
      <c r="C69" s="237"/>
      <c r="D69" s="237"/>
      <c r="E69" s="237"/>
      <c r="F69" s="237"/>
      <c r="G69" s="391"/>
      <c r="H69" s="391"/>
      <c r="I69" s="391"/>
      <c r="X69" s="119"/>
      <c r="Y69" s="119"/>
      <c r="AE69" s="118"/>
      <c r="AF69" s="118"/>
      <c r="AG69" s="118"/>
      <c r="AH69" s="118"/>
      <c r="AI69" s="118"/>
      <c r="AJ69" s="118"/>
      <c r="AK69" s="118"/>
      <c r="AL69" s="119"/>
      <c r="AM69" s="119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67"/>
      <c r="BA69" s="119"/>
      <c r="BB69" s="118"/>
      <c r="BC69" s="118"/>
      <c r="BD69" s="118"/>
      <c r="BE69" s="118"/>
      <c r="BF69" s="118"/>
      <c r="BG69" s="118"/>
      <c r="BH69" s="118"/>
      <c r="BI69" s="118"/>
      <c r="BJ69" s="118"/>
      <c r="BK69" s="118"/>
      <c r="BL69" s="118"/>
      <c r="BM69" s="118"/>
      <c r="BN69" s="67"/>
      <c r="BO69" s="67"/>
      <c r="BP69" s="64"/>
      <c r="BQ69" s="237"/>
      <c r="CB69" s="371"/>
      <c r="CC69" s="119"/>
      <c r="CP69" s="396"/>
      <c r="CQ69" s="423"/>
      <c r="CR69" s="423"/>
      <c r="CS69" s="424"/>
      <c r="CT69" s="64"/>
      <c r="DS69" s="47"/>
      <c r="DT69" s="7"/>
      <c r="DU69" s="7"/>
      <c r="DV69" s="7"/>
    </row>
    <row r="70" spans="1:126" x14ac:dyDescent="0.25">
      <c r="A70" s="422"/>
      <c r="B70" s="237"/>
      <c r="C70" s="237"/>
      <c r="D70" s="237"/>
      <c r="E70" s="237"/>
      <c r="F70" s="237"/>
      <c r="G70" s="391"/>
      <c r="H70" s="391"/>
      <c r="I70" s="391"/>
      <c r="X70" s="119"/>
      <c r="Y70" s="119"/>
      <c r="AE70" s="118"/>
      <c r="AF70" s="118"/>
      <c r="AG70" s="118"/>
      <c r="AH70" s="118"/>
      <c r="AI70" s="118"/>
      <c r="AJ70" s="118"/>
      <c r="AK70" s="118"/>
      <c r="AL70" s="119"/>
      <c r="AM70" s="119"/>
      <c r="AN70" s="118"/>
      <c r="AO70" s="118"/>
      <c r="AP70" s="118"/>
      <c r="AQ70" s="118"/>
      <c r="AR70" s="118"/>
      <c r="AS70" s="118"/>
      <c r="AT70" s="118"/>
      <c r="AU70" s="118"/>
      <c r="AV70" s="118"/>
      <c r="AW70" s="118"/>
      <c r="AX70" s="118"/>
      <c r="AY70" s="118"/>
      <c r="AZ70" s="67"/>
      <c r="BA70" s="119"/>
      <c r="BB70" s="118"/>
      <c r="BC70" s="118"/>
      <c r="BD70" s="118"/>
      <c r="BE70" s="118"/>
      <c r="BF70" s="118"/>
      <c r="BG70" s="118"/>
      <c r="BH70" s="118"/>
      <c r="BI70" s="118"/>
      <c r="BJ70" s="118"/>
      <c r="BK70" s="118"/>
      <c r="BL70" s="118"/>
      <c r="BM70" s="118"/>
      <c r="BN70" s="67"/>
      <c r="BO70" s="67"/>
      <c r="BP70" s="64"/>
      <c r="BQ70" s="237"/>
      <c r="CB70" s="371"/>
      <c r="CC70" s="119"/>
      <c r="CP70" s="396"/>
      <c r="CQ70" s="423"/>
      <c r="CR70" s="423"/>
      <c r="CS70" s="424"/>
      <c r="CT70" s="64"/>
      <c r="DS70" s="47"/>
      <c r="DT70" s="7"/>
      <c r="DU70" s="7"/>
      <c r="DV70" s="7"/>
    </row>
    <row r="71" spans="1:126" x14ac:dyDescent="0.25">
      <c r="A71" s="422"/>
      <c r="B71" s="237"/>
      <c r="C71" s="237"/>
      <c r="D71" s="237"/>
      <c r="E71" s="237"/>
      <c r="F71" s="237"/>
      <c r="G71" s="391"/>
      <c r="H71" s="391"/>
      <c r="I71" s="391"/>
      <c r="X71" s="119"/>
      <c r="Y71" s="119"/>
      <c r="AE71" s="118"/>
      <c r="AF71" s="118"/>
      <c r="AG71" s="118"/>
      <c r="AH71" s="118"/>
      <c r="AI71" s="118"/>
      <c r="AJ71" s="118"/>
      <c r="AK71" s="118"/>
      <c r="AL71" s="119"/>
      <c r="AM71" s="119"/>
      <c r="AN71" s="118"/>
      <c r="AO71" s="118"/>
      <c r="AP71" s="118"/>
      <c r="AQ71" s="118"/>
      <c r="AR71" s="118"/>
      <c r="AS71" s="118"/>
      <c r="AT71" s="118"/>
      <c r="AU71" s="118"/>
      <c r="AV71" s="118"/>
      <c r="AW71" s="118"/>
      <c r="AX71" s="118"/>
      <c r="AY71" s="118"/>
      <c r="AZ71" s="67"/>
      <c r="BA71" s="119"/>
      <c r="BB71" s="118"/>
      <c r="BC71" s="118"/>
      <c r="BD71" s="118"/>
      <c r="BE71" s="118"/>
      <c r="BF71" s="118"/>
      <c r="BG71" s="118"/>
      <c r="BH71" s="118"/>
      <c r="BI71" s="118"/>
      <c r="BJ71" s="118"/>
      <c r="BK71" s="118"/>
      <c r="BL71" s="118"/>
      <c r="BM71" s="118"/>
      <c r="BN71" s="67"/>
      <c r="BO71" s="67"/>
      <c r="BP71" s="64"/>
      <c r="BQ71" s="237"/>
      <c r="CB71" s="371"/>
      <c r="CC71" s="119"/>
      <c r="CP71" s="396"/>
      <c r="CQ71" s="423"/>
      <c r="CR71" s="423"/>
      <c r="CS71" s="424"/>
      <c r="CT71" s="64"/>
      <c r="DS71" s="47"/>
      <c r="DT71" s="7"/>
      <c r="DU71" s="7"/>
      <c r="DV71" s="7"/>
    </row>
    <row r="72" spans="1:126" x14ac:dyDescent="0.25">
      <c r="A72" s="422"/>
      <c r="B72" s="237"/>
      <c r="C72" s="237"/>
      <c r="D72" s="237"/>
      <c r="E72" s="237"/>
      <c r="F72" s="237"/>
      <c r="G72" s="391"/>
      <c r="H72" s="391"/>
      <c r="I72" s="391"/>
      <c r="X72" s="119"/>
      <c r="Y72" s="119"/>
      <c r="AE72" s="118"/>
      <c r="AF72" s="118"/>
      <c r="AG72" s="118"/>
      <c r="AH72" s="118"/>
      <c r="AI72" s="118"/>
      <c r="AJ72" s="118"/>
      <c r="AK72" s="118"/>
      <c r="AL72" s="119"/>
      <c r="AM72" s="119"/>
      <c r="AN72" s="118"/>
      <c r="AO72" s="118"/>
      <c r="AP72" s="118"/>
      <c r="AQ72" s="118"/>
      <c r="AR72" s="118"/>
      <c r="AS72" s="118"/>
      <c r="AT72" s="118"/>
      <c r="AU72" s="118"/>
      <c r="AV72" s="118"/>
      <c r="AW72" s="118"/>
      <c r="AX72" s="118"/>
      <c r="AY72" s="118"/>
      <c r="AZ72" s="67"/>
      <c r="BA72" s="119"/>
      <c r="BB72" s="118"/>
      <c r="BC72" s="118"/>
      <c r="BD72" s="118"/>
      <c r="BE72" s="118"/>
      <c r="BF72" s="118"/>
      <c r="BG72" s="118"/>
      <c r="BH72" s="118"/>
      <c r="BI72" s="118"/>
      <c r="BJ72" s="118"/>
      <c r="BK72" s="118"/>
      <c r="BL72" s="118"/>
      <c r="BM72" s="118"/>
      <c r="BN72" s="67"/>
      <c r="BO72" s="67"/>
      <c r="BP72" s="64"/>
      <c r="BQ72" s="237"/>
      <c r="CB72" s="371"/>
      <c r="CC72" s="119"/>
      <c r="CP72" s="396"/>
      <c r="CQ72" s="423"/>
      <c r="CR72" s="423"/>
      <c r="CS72" s="424"/>
      <c r="CT72" s="64"/>
      <c r="DS72" s="47"/>
      <c r="DT72" s="7"/>
      <c r="DU72" s="7"/>
      <c r="DV72" s="7"/>
    </row>
    <row r="73" spans="1:126" x14ac:dyDescent="0.25">
      <c r="A73" s="394"/>
      <c r="B73" s="118"/>
      <c r="C73" s="237"/>
      <c r="D73" s="237"/>
      <c r="E73" s="118"/>
      <c r="F73" s="118"/>
      <c r="G73" s="392"/>
      <c r="H73" s="391"/>
      <c r="AK73" s="395"/>
      <c r="AL73" s="395"/>
      <c r="AY73" s="67"/>
      <c r="AZ73" s="67"/>
      <c r="BM73" s="67"/>
      <c r="BN73" s="67"/>
      <c r="BO73" s="83"/>
      <c r="BP73" s="83"/>
      <c r="BQ73" s="77"/>
      <c r="BR73" s="77"/>
      <c r="BS73" s="77"/>
      <c r="BT73" s="77"/>
      <c r="BU73" s="77"/>
      <c r="BV73" s="77"/>
      <c r="CA73" s="67"/>
      <c r="CB73" s="67"/>
      <c r="CC73" s="77"/>
      <c r="CD73" s="77"/>
      <c r="CE73" s="77"/>
      <c r="CF73" s="77"/>
      <c r="CG73" s="77"/>
      <c r="CN73" s="380"/>
      <c r="CP73" s="67"/>
      <c r="CQ73" s="374"/>
      <c r="CR73" s="374"/>
      <c r="CS73" s="416"/>
      <c r="DS73" s="47">
        <f t="shared" ref="DS73:DS82" si="3">+CS73*(COUNTBLANK(CT73:DR73)-1)</f>
        <v>0</v>
      </c>
      <c r="DT73" s="7"/>
      <c r="DU73" s="7"/>
      <c r="DV73" s="7"/>
    </row>
    <row r="74" spans="1:126" x14ac:dyDescent="0.25">
      <c r="AY74" s="67"/>
      <c r="AZ74" s="67"/>
      <c r="BM74" s="67"/>
      <c r="BN74" s="67"/>
      <c r="BO74" s="64"/>
      <c r="BP74" s="64"/>
      <c r="CA74" s="67"/>
      <c r="CB74" s="67"/>
      <c r="CP74" s="67"/>
      <c r="CQ74" s="374"/>
      <c r="CR74" s="374"/>
      <c r="CS74" s="416"/>
      <c r="DS74" s="47">
        <f t="shared" si="3"/>
        <v>0</v>
      </c>
      <c r="DT74" s="7"/>
      <c r="DU74" s="7"/>
      <c r="DV74" s="7"/>
    </row>
    <row r="75" spans="1:126" x14ac:dyDescent="0.25">
      <c r="B75" s="90" t="s">
        <v>930</v>
      </c>
      <c r="BM75" s="67"/>
      <c r="BN75" s="67"/>
      <c r="BO75" s="64"/>
      <c r="BP75" s="64"/>
      <c r="CA75" s="67"/>
      <c r="CB75" s="67"/>
      <c r="DS75" s="47">
        <f t="shared" si="3"/>
        <v>0</v>
      </c>
      <c r="DT75" s="7"/>
      <c r="DU75" s="7"/>
      <c r="DV75" s="7"/>
    </row>
    <row r="76" spans="1:126" x14ac:dyDescent="0.25">
      <c r="B76" s="92"/>
      <c r="C76" s="398">
        <v>2</v>
      </c>
      <c r="D76" s="398" t="s">
        <v>935</v>
      </c>
      <c r="BM76" s="67"/>
      <c r="BN76" s="67"/>
      <c r="BO76" s="64"/>
      <c r="BP76" s="64"/>
      <c r="CA76" s="67"/>
      <c r="CB76" s="67"/>
      <c r="DS76" s="47">
        <f t="shared" si="3"/>
        <v>0</v>
      </c>
      <c r="DT76" s="7"/>
      <c r="DU76" s="7"/>
      <c r="DV76" s="7"/>
    </row>
    <row r="77" spans="1:126" x14ac:dyDescent="0.25">
      <c r="B77" s="399"/>
      <c r="C77" s="398"/>
      <c r="D77" s="398"/>
      <c r="BM77" s="67"/>
      <c r="BN77" s="67"/>
      <c r="BO77" s="64"/>
      <c r="BP77" s="64"/>
      <c r="CA77" s="67"/>
      <c r="CB77" s="67"/>
      <c r="DS77" s="47">
        <f t="shared" si="3"/>
        <v>0</v>
      </c>
      <c r="DT77" s="7"/>
      <c r="DU77" s="7"/>
      <c r="DV77" s="7"/>
    </row>
    <row r="78" spans="1:126" x14ac:dyDescent="0.25">
      <c r="A78" s="66">
        <v>3</v>
      </c>
      <c r="B78" s="372">
        <v>200</v>
      </c>
      <c r="C78" s="372"/>
      <c r="BM78" s="67"/>
      <c r="BN78" s="67"/>
      <c r="BO78" s="64"/>
      <c r="BP78" s="64"/>
      <c r="CA78" s="67"/>
      <c r="CB78" s="67"/>
      <c r="DS78" s="47">
        <f t="shared" si="3"/>
        <v>0</v>
      </c>
      <c r="DT78" s="7"/>
      <c r="DU78" s="7"/>
      <c r="DV78" s="7"/>
    </row>
    <row r="79" spans="1:126" x14ac:dyDescent="0.25">
      <c r="A79" s="66">
        <v>4</v>
      </c>
      <c r="B79" s="372">
        <v>300</v>
      </c>
      <c r="C79" s="372">
        <v>0</v>
      </c>
      <c r="D79" s="329">
        <f t="shared" ref="D79:D90" si="4">IFERROR(C79*B78, 0)</f>
        <v>0</v>
      </c>
      <c r="BM79" s="67"/>
      <c r="BN79" s="67"/>
      <c r="BO79" s="64"/>
      <c r="BP79" s="64"/>
      <c r="CA79" s="67"/>
      <c r="CB79" s="67"/>
      <c r="DS79" s="47">
        <f t="shared" si="3"/>
        <v>0</v>
      </c>
      <c r="DT79" s="7"/>
      <c r="DU79" s="7"/>
      <c r="DV79" s="7"/>
    </row>
    <row r="80" spans="1:126" x14ac:dyDescent="0.25">
      <c r="A80" s="66">
        <v>5</v>
      </c>
      <c r="B80" s="372">
        <v>350</v>
      </c>
      <c r="C80" s="372">
        <v>1</v>
      </c>
      <c r="D80" s="329">
        <f t="shared" si="4"/>
        <v>300</v>
      </c>
      <c r="BM80" s="67"/>
      <c r="BN80" s="67"/>
      <c r="BO80" s="64"/>
      <c r="BP80" s="64"/>
      <c r="CA80" s="67"/>
      <c r="CB80" s="67"/>
      <c r="DS80" s="47">
        <f t="shared" si="3"/>
        <v>0</v>
      </c>
      <c r="DT80" s="7"/>
      <c r="DU80" s="7"/>
      <c r="DV80" s="7"/>
    </row>
    <row r="81" spans="1:126" x14ac:dyDescent="0.25">
      <c r="A81" s="66">
        <v>6</v>
      </c>
      <c r="B81" s="372">
        <v>400</v>
      </c>
      <c r="C81" s="372">
        <v>0</v>
      </c>
      <c r="D81" s="329">
        <f t="shared" si="4"/>
        <v>0</v>
      </c>
      <c r="BM81" s="67"/>
      <c r="BN81" s="67"/>
      <c r="BO81" s="64"/>
      <c r="BP81" s="64"/>
      <c r="CA81" s="67"/>
      <c r="CB81" s="67"/>
      <c r="DS81" s="47">
        <f t="shared" si="3"/>
        <v>0</v>
      </c>
      <c r="DT81" s="7"/>
      <c r="DU81" s="7"/>
      <c r="DV81" s="7"/>
    </row>
    <row r="82" spans="1:126" x14ac:dyDescent="0.25">
      <c r="A82" s="66">
        <v>7</v>
      </c>
      <c r="B82" s="372">
        <v>500</v>
      </c>
      <c r="C82" s="372">
        <v>1</v>
      </c>
      <c r="D82" s="329">
        <f t="shared" si="4"/>
        <v>400</v>
      </c>
      <c r="BM82" s="67"/>
      <c r="BN82" s="67"/>
      <c r="BO82" s="64"/>
      <c r="BP82" s="64"/>
      <c r="CA82" s="67"/>
      <c r="CB82" s="67"/>
      <c r="DS82" s="47">
        <f t="shared" si="3"/>
        <v>0</v>
      </c>
      <c r="DT82" s="7"/>
      <c r="DU82" s="7"/>
      <c r="DV82" s="7"/>
    </row>
    <row r="83" spans="1:126" x14ac:dyDescent="0.25">
      <c r="A83" s="66">
        <v>8</v>
      </c>
      <c r="B83" s="372">
        <v>550</v>
      </c>
      <c r="C83" s="372">
        <v>2</v>
      </c>
      <c r="D83" s="329">
        <f t="shared" si="4"/>
        <v>1000</v>
      </c>
      <c r="BM83" s="67"/>
      <c r="BN83" s="67"/>
      <c r="CA83" s="67"/>
      <c r="CB83" s="67"/>
      <c r="DS83" s="47">
        <f t="shared" ref="DS83:DS90" si="5">+CS83*(COUNTBLANK(CT83:DR83)-1)</f>
        <v>0</v>
      </c>
      <c r="DT83" s="7"/>
      <c r="DU83" s="7"/>
      <c r="DV83" s="7"/>
    </row>
    <row r="84" spans="1:126" x14ac:dyDescent="0.25">
      <c r="A84" s="66">
        <v>9</v>
      </c>
      <c r="B84" s="372">
        <v>600</v>
      </c>
      <c r="C84" s="372">
        <v>0</v>
      </c>
      <c r="D84" s="329">
        <f t="shared" si="4"/>
        <v>0</v>
      </c>
      <c r="DS84" s="47">
        <f t="shared" si="5"/>
        <v>0</v>
      </c>
      <c r="DT84" s="7"/>
      <c r="DU84" s="7"/>
      <c r="DV84" s="7"/>
    </row>
    <row r="85" spans="1:126" x14ac:dyDescent="0.25">
      <c r="A85" s="66">
        <v>10</v>
      </c>
      <c r="B85" s="372">
        <v>650</v>
      </c>
      <c r="C85" s="372">
        <v>0</v>
      </c>
      <c r="D85" s="329">
        <f t="shared" si="4"/>
        <v>0</v>
      </c>
      <c r="DS85" s="47">
        <f t="shared" si="5"/>
        <v>0</v>
      </c>
      <c r="DT85" s="7"/>
      <c r="DU85" s="7"/>
      <c r="DV85" s="7"/>
    </row>
    <row r="86" spans="1:126" x14ac:dyDescent="0.25">
      <c r="A86" s="66">
        <v>11</v>
      </c>
      <c r="B86" s="372">
        <v>700</v>
      </c>
      <c r="C86" s="372">
        <v>1</v>
      </c>
      <c r="D86" s="329">
        <f t="shared" si="4"/>
        <v>650</v>
      </c>
      <c r="CA86" s="73"/>
      <c r="CB86" s="73"/>
      <c r="DS86" s="47">
        <f t="shared" si="5"/>
        <v>0</v>
      </c>
      <c r="DT86" s="7"/>
      <c r="DU86" s="7"/>
      <c r="DV86" s="7"/>
    </row>
    <row r="87" spans="1:126" x14ac:dyDescent="0.25">
      <c r="A87" s="66">
        <v>12</v>
      </c>
      <c r="B87" s="372">
        <v>750</v>
      </c>
      <c r="C87" s="372">
        <v>0</v>
      </c>
      <c r="D87" s="329">
        <f t="shared" si="4"/>
        <v>0</v>
      </c>
      <c r="CA87" s="73"/>
      <c r="CB87" s="73"/>
      <c r="DS87" s="47">
        <f t="shared" si="5"/>
        <v>0</v>
      </c>
      <c r="DT87" s="7"/>
      <c r="DU87" s="7"/>
      <c r="DV87" s="7"/>
    </row>
    <row r="88" spans="1:126" x14ac:dyDescent="0.25">
      <c r="A88" s="66">
        <v>13</v>
      </c>
      <c r="B88" s="372">
        <v>800</v>
      </c>
      <c r="C88" s="372">
        <v>3</v>
      </c>
      <c r="D88" s="329">
        <f t="shared" si="4"/>
        <v>2250</v>
      </c>
      <c r="CA88" s="73"/>
      <c r="CB88" s="73"/>
      <c r="DS88" s="47">
        <f t="shared" si="5"/>
        <v>0</v>
      </c>
      <c r="DT88" s="7"/>
      <c r="DU88" s="7"/>
      <c r="DV88" s="7"/>
    </row>
    <row r="89" spans="1:126" x14ac:dyDescent="0.25">
      <c r="B89" s="372" t="s">
        <v>931</v>
      </c>
      <c r="C89" s="372">
        <v>22</v>
      </c>
      <c r="D89" s="329">
        <f t="shared" si="4"/>
        <v>17600</v>
      </c>
      <c r="CA89" s="73"/>
      <c r="CB89" s="73"/>
      <c r="DS89" s="47">
        <f t="shared" si="5"/>
        <v>0</v>
      </c>
      <c r="DT89" s="7"/>
      <c r="DU89" s="7"/>
      <c r="DV89" s="7"/>
    </row>
    <row r="90" spans="1:126" ht="15.75" thickBot="1" x14ac:dyDescent="0.3">
      <c r="B90" s="87" t="s">
        <v>932</v>
      </c>
      <c r="C90" s="372">
        <v>1</v>
      </c>
      <c r="D90" s="329">
        <f t="shared" si="4"/>
        <v>0</v>
      </c>
      <c r="CA90" s="73"/>
      <c r="CB90" s="73"/>
      <c r="DS90" s="47">
        <f t="shared" si="5"/>
        <v>0</v>
      </c>
      <c r="DT90" s="7"/>
      <c r="DU90" s="7"/>
      <c r="DV90" s="7"/>
    </row>
    <row r="91" spans="1:126" ht="16.5" thickTop="1" thickBot="1" x14ac:dyDescent="0.3">
      <c r="B91" s="66" t="s">
        <v>933</v>
      </c>
      <c r="C91" s="94">
        <f>SUM(C79:C90)</f>
        <v>31</v>
      </c>
      <c r="D91" s="329">
        <f>SUM(D79:D90)</f>
        <v>22200</v>
      </c>
      <c r="BM91" s="69"/>
      <c r="BN91" s="69"/>
      <c r="BO91" s="69"/>
      <c r="BP91" s="69"/>
      <c r="CA91" s="73"/>
      <c r="CB91" s="73"/>
    </row>
    <row r="92" spans="1:126" ht="15.75" outlineLevel="1" thickTop="1" x14ac:dyDescent="0.25">
      <c r="B92" s="66" t="s">
        <v>937</v>
      </c>
      <c r="C92" s="372"/>
      <c r="CA92" s="73"/>
      <c r="CB92" s="73"/>
    </row>
    <row r="93" spans="1:126" outlineLevel="1" x14ac:dyDescent="0.25">
      <c r="B93" s="66" t="s">
        <v>936</v>
      </c>
      <c r="C93" s="372"/>
      <c r="D93" s="329">
        <f>-SUM(Y5:Y93)</f>
        <v>-21450</v>
      </c>
      <c r="BM93" s="69"/>
      <c r="BN93" s="69"/>
      <c r="BO93" s="69"/>
      <c r="BP93" s="69"/>
      <c r="CA93" s="73"/>
      <c r="CB93" s="73"/>
    </row>
    <row r="94" spans="1:126" ht="15.75" thickBot="1" x14ac:dyDescent="0.3">
      <c r="C94" s="372"/>
      <c r="D94" s="95">
        <f>+D91+D93</f>
        <v>750</v>
      </c>
      <c r="CA94" s="73"/>
      <c r="CB94" s="73"/>
    </row>
    <row r="95" spans="1:126" ht="15.75" outlineLevel="1" thickTop="1" x14ac:dyDescent="0.25">
      <c r="B95" s="66" t="s">
        <v>941</v>
      </c>
      <c r="BM95" s="72"/>
      <c r="BN95" s="72"/>
      <c r="BO95" s="72"/>
      <c r="BP95" s="72"/>
      <c r="CA95" s="73"/>
      <c r="CB95" s="73"/>
    </row>
    <row r="96" spans="1:126" outlineLevel="1" x14ac:dyDescent="0.25">
      <c r="B96" s="66" t="s">
        <v>942</v>
      </c>
      <c r="C96" s="372"/>
      <c r="D96" s="329">
        <f>-SUM(Z4:Z95)</f>
        <v>-21550</v>
      </c>
      <c r="BM96" s="69"/>
      <c r="BN96" s="69"/>
      <c r="BO96" s="69"/>
      <c r="BP96" s="69"/>
      <c r="CA96" s="73"/>
      <c r="CB96" s="73"/>
    </row>
    <row r="97" spans="2:4" ht="15.75" thickBot="1" x14ac:dyDescent="0.3">
      <c r="C97" s="372"/>
      <c r="D97" s="95">
        <f>+D91+D96</f>
        <v>650</v>
      </c>
    </row>
    <row r="98" spans="2:4" ht="15.75" outlineLevel="1" thickTop="1" x14ac:dyDescent="0.25">
      <c r="B98" s="66" t="s">
        <v>943</v>
      </c>
    </row>
    <row r="99" spans="2:4" outlineLevel="1" x14ac:dyDescent="0.25">
      <c r="B99" s="66" t="s">
        <v>944</v>
      </c>
      <c r="C99" s="372"/>
      <c r="D99" s="329">
        <f>-SUM(AA4:AA95)</f>
        <v>-20700</v>
      </c>
    </row>
    <row r="100" spans="2:4" ht="15.75" thickBot="1" x14ac:dyDescent="0.3">
      <c r="C100" s="372"/>
      <c r="D100" s="95">
        <f>+D91+D99</f>
        <v>1500</v>
      </c>
    </row>
    <row r="101" spans="2:4" ht="15.75" outlineLevel="1" thickTop="1" x14ac:dyDescent="0.25">
      <c r="B101" s="66" t="s">
        <v>945</v>
      </c>
    </row>
    <row r="102" spans="2:4" outlineLevel="1" x14ac:dyDescent="0.25">
      <c r="B102" s="66" t="s">
        <v>946</v>
      </c>
      <c r="C102" s="372"/>
      <c r="D102" s="329">
        <f>-SUM(AB4:AB99)</f>
        <v>-19950</v>
      </c>
    </row>
    <row r="103" spans="2:4" ht="15.75" thickBot="1" x14ac:dyDescent="0.3">
      <c r="C103" s="372"/>
      <c r="D103" s="95">
        <f>+D91+D102</f>
        <v>2250</v>
      </c>
    </row>
    <row r="104" spans="2:4" ht="15.75" thickTop="1" x14ac:dyDescent="0.25">
      <c r="B104" s="66" t="s">
        <v>951</v>
      </c>
    </row>
    <row r="105" spans="2:4" x14ac:dyDescent="0.25">
      <c r="B105" s="66" t="s">
        <v>952</v>
      </c>
      <c r="C105" s="372"/>
      <c r="D105" s="329">
        <f>-SUM(AC5:AC84)</f>
        <v>-22350</v>
      </c>
    </row>
    <row r="106" spans="2:4" ht="15.75" thickBot="1" x14ac:dyDescent="0.3">
      <c r="C106" s="372"/>
      <c r="D106" s="95">
        <f>+D91+D105</f>
        <v>-150</v>
      </c>
    </row>
    <row r="107" spans="2:4" ht="15.75" thickTop="1" x14ac:dyDescent="0.25">
      <c r="B107" s="66" t="s">
        <v>974</v>
      </c>
    </row>
    <row r="108" spans="2:4" x14ac:dyDescent="0.25">
      <c r="B108" s="66" t="s">
        <v>975</v>
      </c>
      <c r="D108" s="329">
        <f>-SUM(AD5:AD74)</f>
        <v>-22350</v>
      </c>
    </row>
    <row r="109" spans="2:4" ht="15.75" thickBot="1" x14ac:dyDescent="0.3">
      <c r="D109" s="95">
        <f>+D91+D108</f>
        <v>-150</v>
      </c>
    </row>
    <row r="110" spans="2:4" ht="15.75" thickTop="1" x14ac:dyDescent="0.25">
      <c r="B110" s="66" t="s">
        <v>976</v>
      </c>
    </row>
    <row r="111" spans="2:4" x14ac:dyDescent="0.25">
      <c r="B111" s="66" t="s">
        <v>977</v>
      </c>
      <c r="D111" s="329">
        <f>-SUM(AE5:AE77)</f>
        <v>-22350</v>
      </c>
    </row>
    <row r="112" spans="2:4" ht="15.75" thickBot="1" x14ac:dyDescent="0.3">
      <c r="D112" s="95">
        <f>+D91+D111</f>
        <v>-150</v>
      </c>
    </row>
    <row r="113" spans="2:80" ht="15.75" thickTop="1" x14ac:dyDescent="0.25">
      <c r="B113" s="66" t="s">
        <v>978</v>
      </c>
    </row>
    <row r="114" spans="2:80" x14ac:dyDescent="0.25">
      <c r="B114" s="66" t="s">
        <v>979</v>
      </c>
      <c r="D114" s="329">
        <f>-SUM(AF5:AF77)</f>
        <v>-22350</v>
      </c>
    </row>
    <row r="115" spans="2:80" ht="15.75" thickBot="1" x14ac:dyDescent="0.3">
      <c r="D115" s="95">
        <f>+D91+D114</f>
        <v>-150</v>
      </c>
      <c r="BM115" s="69"/>
      <c r="BN115" s="69"/>
      <c r="BO115" s="69"/>
      <c r="BP115" s="69"/>
      <c r="CA115" s="69"/>
      <c r="CB115" s="69"/>
    </row>
    <row r="116" spans="2:80" ht="15.75" thickTop="1" x14ac:dyDescent="0.25">
      <c r="B116" s="66" t="s">
        <v>980</v>
      </c>
      <c r="BM116" s="69"/>
      <c r="BN116" s="69"/>
      <c r="BO116" s="69"/>
      <c r="BP116" s="69"/>
      <c r="CA116" s="69"/>
      <c r="CB116" s="69"/>
    </row>
    <row r="117" spans="2:80" x14ac:dyDescent="0.25">
      <c r="B117" s="66" t="s">
        <v>981</v>
      </c>
      <c r="D117" s="329">
        <f>-SUM(AG5:AG78)</f>
        <v>-21550</v>
      </c>
    </row>
    <row r="118" spans="2:80" ht="15.75" thickBot="1" x14ac:dyDescent="0.3">
      <c r="D118" s="95">
        <f>+D91+D117</f>
        <v>650</v>
      </c>
    </row>
    <row r="119" spans="2:80" ht="15.75" thickTop="1" x14ac:dyDescent="0.25">
      <c r="B119" s="66" t="s">
        <v>982</v>
      </c>
    </row>
    <row r="120" spans="2:80" x14ac:dyDescent="0.25">
      <c r="B120" s="66" t="s">
        <v>983</v>
      </c>
      <c r="D120" s="329">
        <f>-SUM(AH5:AH78)</f>
        <v>-21550</v>
      </c>
    </row>
    <row r="121" spans="2:80" ht="15.75" thickBot="1" x14ac:dyDescent="0.3">
      <c r="D121" s="95">
        <f>+D91+D120</f>
        <v>650</v>
      </c>
    </row>
    <row r="122" spans="2:80" ht="15.75" thickTop="1" x14ac:dyDescent="0.25">
      <c r="B122" s="66" t="s">
        <v>984</v>
      </c>
    </row>
    <row r="123" spans="2:80" x14ac:dyDescent="0.25">
      <c r="B123" s="66" t="s">
        <v>985</v>
      </c>
      <c r="D123" s="329">
        <f>-SUM(AI5:AI78)</f>
        <v>-21550</v>
      </c>
    </row>
    <row r="124" spans="2:80" ht="15.75" thickBot="1" x14ac:dyDescent="0.3">
      <c r="D124" s="95">
        <f>+D91+D123</f>
        <v>650</v>
      </c>
    </row>
    <row r="125" spans="2:80" ht="15.75" thickTop="1" x14ac:dyDescent="0.25">
      <c r="B125" s="66" t="s">
        <v>987</v>
      </c>
      <c r="BM125" s="69"/>
      <c r="BN125" s="69"/>
      <c r="BO125" s="69"/>
      <c r="BP125" s="69"/>
      <c r="CA125" s="69"/>
      <c r="CB125" s="69"/>
    </row>
    <row r="126" spans="2:80" x14ac:dyDescent="0.25">
      <c r="B126" s="66" t="s">
        <v>988</v>
      </c>
      <c r="D126" s="329">
        <f>-SUM(AJ5:AJ78)</f>
        <v>-21550</v>
      </c>
    </row>
    <row r="127" spans="2:80" ht="15.75" thickBot="1" x14ac:dyDescent="0.3">
      <c r="D127" s="95">
        <f>+D91+D126</f>
        <v>650</v>
      </c>
    </row>
    <row r="128" spans="2:80" ht="15.75" thickTop="1" x14ac:dyDescent="0.25"/>
  </sheetData>
  <mergeCells count="1">
    <mergeCell ref="EA21:ED21"/>
  </mergeCells>
  <pageMargins left="0.2" right="0.2" top="0.25" bottom="0.25" header="0.3" footer="0.3"/>
  <pageSetup paperSize="9" scale="110" orientation="portrait" horizontalDpi="4294967293" verticalDpi="4294967293" r:id="rId1"/>
  <headerFooter>
    <oddHeader>&amp;L&amp;"Calibri"&amp;10&amp;K000000CLASSIFICATION: C1 - CONTROLLED&amp;1#</oddHeader>
  </headerFooter>
  <customProperties>
    <customPr name="_pios_id" r:id="rId2"/>
  </customProperties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EK130"/>
  <sheetViews>
    <sheetView zoomScaleNormal="100" workbookViewId="0">
      <pane xSplit="4" topLeftCell="DY1" activePane="topRight" state="frozen"/>
      <selection pane="topRight" activeCell="EA22" sqref="EA22"/>
    </sheetView>
  </sheetViews>
  <sheetFormatPr defaultRowHeight="15" outlineLevelRow="1" x14ac:dyDescent="0.25"/>
  <cols>
    <col min="2" max="2" width="21" bestFit="1" customWidth="1"/>
    <col min="3" max="3" width="35.5703125" bestFit="1" customWidth="1"/>
    <col min="4" max="4" width="46.28515625" bestFit="1" customWidth="1"/>
    <col min="5" max="5" width="13.140625" hidden="1" customWidth="1"/>
    <col min="6" max="6" width="10.140625" hidden="1" customWidth="1"/>
    <col min="7" max="7" width="11.85546875" customWidth="1"/>
    <col min="8" max="8" width="14.5703125" style="275" customWidth="1"/>
    <col min="9" max="9" width="11.85546875" style="275" customWidth="1"/>
    <col min="10" max="25" width="10.140625" customWidth="1"/>
    <col min="26" max="26" width="9.7109375" customWidth="1"/>
    <col min="27" max="27" width="10.42578125" customWidth="1"/>
    <col min="28" max="28" width="9.7109375" customWidth="1"/>
    <col min="29" max="29" width="9.28515625" customWidth="1"/>
    <col min="30" max="30" width="10.140625" customWidth="1"/>
    <col min="31" max="31" width="11.28515625" customWidth="1"/>
    <col min="32" max="32" width="9.7109375" customWidth="1"/>
    <col min="33" max="33" width="10.42578125" customWidth="1"/>
    <col min="34" max="34" width="10.140625" customWidth="1"/>
    <col min="35" max="37" width="9.140625" customWidth="1"/>
    <col min="38" max="38" width="9.140625" style="35" customWidth="1"/>
    <col min="39" max="39" width="16" style="35" customWidth="1"/>
    <col min="40" max="51" width="9.140625" customWidth="1"/>
    <col min="52" max="53" width="11.140625" customWidth="1"/>
    <col min="54" max="65" width="9.140625" customWidth="1"/>
    <col min="66" max="66" width="17.42578125" customWidth="1"/>
    <col min="67" max="67" width="12.85546875" customWidth="1"/>
    <col min="68" max="68" width="9.85546875" customWidth="1"/>
    <col min="69" max="69" width="10.42578125" customWidth="1"/>
    <col min="70" max="79" width="9.140625" customWidth="1"/>
    <col min="80" max="80" width="17.42578125" customWidth="1"/>
    <col min="81" max="81" width="12.85546875" customWidth="1"/>
    <col min="82" max="94" width="9.140625" customWidth="1"/>
    <col min="95" max="95" width="10.85546875" style="28" customWidth="1"/>
    <col min="96" max="96" width="11.140625" style="28" customWidth="1"/>
    <col min="97" max="97" width="15.42578125" style="28" customWidth="1"/>
    <col min="98" max="98" width="11.140625" style="28" customWidth="1"/>
    <col min="99" max="99" width="10" style="47" customWidth="1"/>
    <col min="100" max="109" width="10" style="7" customWidth="1"/>
    <col min="110" max="113" width="11.28515625" style="7" customWidth="1"/>
    <col min="114" max="125" width="13.140625" style="7" customWidth="1"/>
    <col min="126" max="127" width="10" style="7" customWidth="1"/>
    <col min="128" max="128" width="11.42578125" style="7" customWidth="1"/>
    <col min="129" max="129" width="10.85546875" style="7" customWidth="1"/>
    <col min="131" max="131" width="9.140625" style="275"/>
  </cols>
  <sheetData>
    <row r="1" spans="1:141" s="275" customFormat="1" ht="15.75" thickBot="1" x14ac:dyDescent="0.3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5"/>
      <c r="AM1" s="35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28"/>
      <c r="CR1" s="28"/>
      <c r="CS1" s="28">
        <f>+SUBTOTAL(9,CS4:CS28)</f>
        <v>0</v>
      </c>
      <c r="CT1" s="28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31">
        <f>+SUBTOTAL(9, DW3:DW105)</f>
        <v>125850</v>
      </c>
      <c r="DX1" s="24"/>
      <c r="DY1" s="24"/>
    </row>
    <row r="2" spans="1:141" ht="37.5" customHeight="1" thickBot="1" x14ac:dyDescent="0.3">
      <c r="A2" s="12">
        <v>0</v>
      </c>
      <c r="B2" s="10" t="s">
        <v>100</v>
      </c>
      <c r="C2" s="38" t="s">
        <v>101</v>
      </c>
      <c r="D2" s="38" t="s">
        <v>102</v>
      </c>
      <c r="E2" s="39" t="s">
        <v>103</v>
      </c>
      <c r="F2" s="38" t="s">
        <v>0</v>
      </c>
      <c r="G2" s="38" t="s">
        <v>699</v>
      </c>
      <c r="H2" s="38" t="s">
        <v>1655</v>
      </c>
      <c r="I2" s="38"/>
      <c r="J2" s="39" t="s">
        <v>92</v>
      </c>
      <c r="K2" s="39" t="s">
        <v>99</v>
      </c>
      <c r="L2" s="38" t="s">
        <v>93</v>
      </c>
      <c r="M2" s="38" t="s">
        <v>94</v>
      </c>
      <c r="N2" s="38" t="s">
        <v>95</v>
      </c>
      <c r="O2" s="38" t="s">
        <v>96</v>
      </c>
      <c r="P2" s="38" t="s">
        <v>97</v>
      </c>
      <c r="Q2" s="38" t="s">
        <v>98</v>
      </c>
      <c r="R2" s="38" t="s">
        <v>421</v>
      </c>
      <c r="S2" s="38" t="s">
        <v>423</v>
      </c>
      <c r="T2" s="38" t="s">
        <v>424</v>
      </c>
      <c r="U2" s="38" t="s">
        <v>442</v>
      </c>
      <c r="V2" s="38" t="s">
        <v>449</v>
      </c>
      <c r="W2" s="38" t="s">
        <v>450</v>
      </c>
      <c r="X2" s="30" t="s">
        <v>618</v>
      </c>
      <c r="Y2" s="30" t="s">
        <v>619</v>
      </c>
      <c r="Z2" s="81">
        <v>42826</v>
      </c>
      <c r="AA2" s="81">
        <v>42856</v>
      </c>
      <c r="AB2" s="81">
        <v>42887</v>
      </c>
      <c r="AC2" s="81">
        <v>42917</v>
      </c>
      <c r="AD2" s="81">
        <v>42948</v>
      </c>
      <c r="AE2" s="81">
        <v>42979</v>
      </c>
      <c r="AF2" s="81">
        <v>43009</v>
      </c>
      <c r="AG2" s="81">
        <v>43040</v>
      </c>
      <c r="AH2" s="81">
        <v>43070</v>
      </c>
      <c r="AI2" s="81">
        <v>43101</v>
      </c>
      <c r="AJ2" s="81">
        <v>43132</v>
      </c>
      <c r="AK2" s="81">
        <v>43160</v>
      </c>
      <c r="AL2" s="167" t="s">
        <v>1074</v>
      </c>
      <c r="AM2" s="167" t="s">
        <v>1055</v>
      </c>
      <c r="AN2" s="81">
        <v>43191</v>
      </c>
      <c r="AO2" s="81">
        <v>43221</v>
      </c>
      <c r="AP2" s="81">
        <v>43252</v>
      </c>
      <c r="AQ2" s="81">
        <v>43282</v>
      </c>
      <c r="AR2" s="81">
        <v>43313</v>
      </c>
      <c r="AS2" s="81">
        <v>43344</v>
      </c>
      <c r="AT2" s="187" t="s">
        <v>1341</v>
      </c>
      <c r="AU2" s="187" t="s">
        <v>1342</v>
      </c>
      <c r="AV2" s="187" t="s">
        <v>1343</v>
      </c>
      <c r="AW2" s="81">
        <v>43466</v>
      </c>
      <c r="AX2" s="81">
        <v>43497</v>
      </c>
      <c r="AY2" s="81">
        <v>43525</v>
      </c>
      <c r="AZ2" s="199" t="s">
        <v>1405</v>
      </c>
      <c r="BA2" s="167" t="s">
        <v>1403</v>
      </c>
      <c r="BB2" s="81">
        <v>43556</v>
      </c>
      <c r="BC2" s="81" t="s">
        <v>1377</v>
      </c>
      <c r="BD2" s="283" t="s">
        <v>1378</v>
      </c>
      <c r="BE2" s="283" t="s">
        <v>1379</v>
      </c>
      <c r="BF2" s="283" t="s">
        <v>1380</v>
      </c>
      <c r="BG2" s="283" t="s">
        <v>1381</v>
      </c>
      <c r="BH2" s="283" t="s">
        <v>1382</v>
      </c>
      <c r="BI2" s="187" t="s">
        <v>1383</v>
      </c>
      <c r="BJ2" s="187" t="s">
        <v>1384</v>
      </c>
      <c r="BK2" s="81">
        <v>43831</v>
      </c>
      <c r="BL2" s="81">
        <v>43862</v>
      </c>
      <c r="BM2" s="81">
        <v>43891</v>
      </c>
      <c r="BN2" s="81" t="s">
        <v>92</v>
      </c>
      <c r="BO2" s="81" t="s">
        <v>99</v>
      </c>
      <c r="BP2" s="81" t="s">
        <v>1789</v>
      </c>
      <c r="BQ2" s="81" t="s">
        <v>1790</v>
      </c>
      <c r="BR2" s="283" t="s">
        <v>1829</v>
      </c>
      <c r="BS2" s="283" t="s">
        <v>1840</v>
      </c>
      <c r="BT2" s="283" t="s">
        <v>1865</v>
      </c>
      <c r="BU2" s="283" t="s">
        <v>1888</v>
      </c>
      <c r="BV2" s="283" t="s">
        <v>1927</v>
      </c>
      <c r="BW2" s="283">
        <v>44136</v>
      </c>
      <c r="BX2" s="283" t="s">
        <v>1799</v>
      </c>
      <c r="BY2" s="283" t="s">
        <v>1998</v>
      </c>
      <c r="BZ2" s="81">
        <v>44228</v>
      </c>
      <c r="CA2" s="283" t="s">
        <v>2011</v>
      </c>
      <c r="CB2" s="81" t="s">
        <v>92</v>
      </c>
      <c r="CC2" s="81" t="s">
        <v>99</v>
      </c>
      <c r="CD2" s="283" t="s">
        <v>2077</v>
      </c>
      <c r="CE2" s="284">
        <v>44337</v>
      </c>
      <c r="CF2" s="284">
        <v>44368</v>
      </c>
      <c r="CG2" s="284" t="s">
        <v>2154</v>
      </c>
      <c r="CH2" s="283" t="s">
        <v>2155</v>
      </c>
      <c r="CI2" s="283" t="s">
        <v>2188</v>
      </c>
      <c r="CJ2" s="283" t="s">
        <v>2157</v>
      </c>
      <c r="CK2" s="283" t="s">
        <v>2158</v>
      </c>
      <c r="CL2" s="283" t="s">
        <v>2159</v>
      </c>
      <c r="CM2" s="283" t="s">
        <v>2160</v>
      </c>
      <c r="CN2" s="81">
        <v>44593</v>
      </c>
      <c r="CO2" s="283" t="s">
        <v>2256</v>
      </c>
      <c r="CP2" s="284" t="s">
        <v>2358</v>
      </c>
      <c r="CQ2" s="167" t="s">
        <v>1060</v>
      </c>
      <c r="CR2" s="167" t="s">
        <v>99</v>
      </c>
      <c r="CS2" s="198" t="s">
        <v>4195</v>
      </c>
      <c r="CT2" s="409" t="s">
        <v>1939</v>
      </c>
      <c r="CU2" s="283" t="s">
        <v>2406</v>
      </c>
      <c r="CV2" s="283" t="s">
        <v>2523</v>
      </c>
      <c r="CW2" s="283" t="s">
        <v>2730</v>
      </c>
      <c r="CX2" s="283" t="s">
        <v>2900</v>
      </c>
      <c r="CY2" s="283">
        <v>44795</v>
      </c>
      <c r="CZ2" s="283" t="s">
        <v>2902</v>
      </c>
      <c r="DA2" s="283" t="s">
        <v>3122</v>
      </c>
      <c r="DB2" s="283" t="s">
        <v>3123</v>
      </c>
      <c r="DC2" s="283" t="s">
        <v>3124</v>
      </c>
      <c r="DD2" s="283" t="s">
        <v>3125</v>
      </c>
      <c r="DE2" s="283" t="s">
        <v>3911</v>
      </c>
      <c r="DF2" s="555" t="s">
        <v>3912</v>
      </c>
      <c r="DG2" s="199" t="s">
        <v>1060</v>
      </c>
      <c r="DH2" s="199" t="s">
        <v>99</v>
      </c>
      <c r="DI2" s="199" t="s">
        <v>4481</v>
      </c>
      <c r="DJ2" s="557" t="s">
        <v>4782</v>
      </c>
      <c r="DK2" s="283" t="s">
        <v>5145</v>
      </c>
      <c r="DL2" s="283" t="s">
        <v>4971</v>
      </c>
      <c r="DM2" s="283" t="s">
        <v>5146</v>
      </c>
      <c r="DN2" s="283" t="s">
        <v>5147</v>
      </c>
      <c r="DO2" s="283" t="s">
        <v>5148</v>
      </c>
      <c r="DP2" s="283" t="s">
        <v>5149</v>
      </c>
      <c r="DQ2" s="283" t="s">
        <v>5150</v>
      </c>
      <c r="DR2" s="283" t="s">
        <v>5151</v>
      </c>
      <c r="DS2" s="283" t="s">
        <v>5152</v>
      </c>
      <c r="DT2" s="283" t="s">
        <v>5153</v>
      </c>
      <c r="DU2" s="283" t="s">
        <v>5154</v>
      </c>
      <c r="DV2" s="283"/>
      <c r="DW2" s="484" t="s">
        <v>4022</v>
      </c>
      <c r="DX2" s="545" t="s">
        <v>2337</v>
      </c>
      <c r="DY2" s="545" t="s">
        <v>7883</v>
      </c>
      <c r="DZ2" s="529" t="s">
        <v>7616</v>
      </c>
      <c r="EA2" s="529" t="s">
        <v>7608</v>
      </c>
      <c r="EB2" s="529" t="s">
        <v>7442</v>
      </c>
      <c r="EC2" s="529" t="s">
        <v>7774</v>
      </c>
      <c r="ED2" s="529" t="s">
        <v>7775</v>
      </c>
      <c r="EE2" s="529" t="s">
        <v>5148</v>
      </c>
      <c r="EF2" s="529" t="s">
        <v>5149</v>
      </c>
      <c r="EG2" s="529" t="s">
        <v>5150</v>
      </c>
      <c r="EH2" s="529" t="s">
        <v>5151</v>
      </c>
      <c r="EI2" s="529" t="s">
        <v>5152</v>
      </c>
      <c r="EJ2" s="529" t="s">
        <v>5153</v>
      </c>
      <c r="EK2" s="529" t="s">
        <v>5154</v>
      </c>
    </row>
    <row r="3" spans="1:141" x14ac:dyDescent="0.25">
      <c r="A3" s="1"/>
      <c r="C3" s="63"/>
      <c r="D3" s="64"/>
      <c r="E3" s="64"/>
      <c r="F3" s="64"/>
      <c r="G3" s="64"/>
      <c r="H3" s="64"/>
      <c r="I3" s="64"/>
      <c r="J3" s="39"/>
      <c r="K3" s="39"/>
      <c r="L3" s="38"/>
      <c r="M3" s="38"/>
      <c r="N3" s="38"/>
      <c r="O3" s="38"/>
      <c r="P3" s="38"/>
      <c r="Q3" s="38"/>
      <c r="R3" s="64"/>
      <c r="S3" s="64"/>
      <c r="T3" s="64"/>
      <c r="U3" s="64"/>
      <c r="V3" s="64"/>
      <c r="W3" s="64"/>
      <c r="X3" s="67"/>
      <c r="Y3" s="67"/>
      <c r="Z3" s="64"/>
      <c r="AA3" s="64"/>
      <c r="AB3" s="64"/>
      <c r="AC3" s="64"/>
      <c r="AD3" s="31"/>
      <c r="AE3" s="31"/>
      <c r="AF3" s="31"/>
      <c r="AG3" s="31"/>
      <c r="AH3" s="31"/>
      <c r="AI3" s="31"/>
      <c r="AJ3" s="31"/>
      <c r="AK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28"/>
      <c r="BA3" s="28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28"/>
      <c r="BO3" s="28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28"/>
      <c r="CC3" s="28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50">
        <f>+SUM(CP4:CP58)</f>
        <v>0</v>
      </c>
      <c r="CQ3" s="352"/>
      <c r="CR3" s="352"/>
      <c r="CS3" s="352"/>
      <c r="CT3" s="417"/>
      <c r="CU3" s="351"/>
      <c r="CV3" s="351"/>
      <c r="CW3" s="351"/>
      <c r="CX3" s="351"/>
      <c r="CY3" s="351"/>
      <c r="CZ3" s="351"/>
      <c r="DA3" s="351"/>
      <c r="DB3" s="351"/>
      <c r="DC3" s="351"/>
      <c r="DD3" s="351"/>
      <c r="DE3" s="351"/>
      <c r="DF3" s="556"/>
      <c r="DG3" s="352"/>
      <c r="DH3" s="28"/>
      <c r="DI3" s="352"/>
      <c r="DJ3" s="558"/>
      <c r="DK3" s="351"/>
      <c r="DL3" s="351"/>
      <c r="DM3" s="351"/>
      <c r="DN3" s="351"/>
      <c r="DO3" s="351"/>
      <c r="DP3" s="351"/>
      <c r="DQ3" s="351"/>
      <c r="DR3" s="351"/>
      <c r="DS3" s="351"/>
      <c r="DT3" s="351"/>
      <c r="DU3" s="351"/>
      <c r="DV3" s="351"/>
      <c r="DW3" s="47">
        <f t="shared" ref="DW3:DW28" si="0">+CT3*(COUNTBLANK(CU3:DV3)-1)</f>
        <v>0</v>
      </c>
      <c r="DX3" s="28"/>
      <c r="DY3" s="28"/>
    </row>
    <row r="4" spans="1:141" x14ac:dyDescent="0.25">
      <c r="A4" s="37">
        <v>5</v>
      </c>
      <c r="B4" s="78" t="s">
        <v>321</v>
      </c>
      <c r="C4" s="54" t="s">
        <v>322</v>
      </c>
      <c r="D4" s="46" t="s">
        <v>323</v>
      </c>
      <c r="E4" s="64" t="s">
        <v>107</v>
      </c>
      <c r="F4" s="64" t="s">
        <v>106</v>
      </c>
      <c r="G4" s="65" t="s">
        <v>833</v>
      </c>
      <c r="H4" s="65"/>
      <c r="I4" s="65"/>
      <c r="J4" s="64"/>
      <c r="K4" s="64">
        <v>700</v>
      </c>
      <c r="L4" s="64">
        <v>700</v>
      </c>
      <c r="M4" s="64">
        <v>700</v>
      </c>
      <c r="N4" s="64">
        <v>700</v>
      </c>
      <c r="O4" s="64">
        <v>700</v>
      </c>
      <c r="P4" s="64">
        <v>700</v>
      </c>
      <c r="Q4" s="64">
        <v>700</v>
      </c>
      <c r="R4" s="64">
        <v>700</v>
      </c>
      <c r="S4" s="64">
        <v>700</v>
      </c>
      <c r="T4" s="64">
        <v>700</v>
      </c>
      <c r="U4" s="64">
        <v>700</v>
      </c>
      <c r="V4" s="64">
        <v>700</v>
      </c>
      <c r="W4" s="64">
        <v>700</v>
      </c>
      <c r="X4" s="67"/>
      <c r="Y4" s="67">
        <v>800</v>
      </c>
      <c r="Z4" s="46">
        <v>700</v>
      </c>
      <c r="AA4" s="46">
        <v>700</v>
      </c>
      <c r="AB4" s="46">
        <v>700</v>
      </c>
      <c r="AC4" s="46">
        <v>700</v>
      </c>
      <c r="AD4" s="54">
        <v>700</v>
      </c>
      <c r="AE4" s="54">
        <v>700</v>
      </c>
      <c r="AF4" s="54">
        <v>700</v>
      </c>
      <c r="AG4" s="54">
        <v>700</v>
      </c>
      <c r="AH4" s="54">
        <v>700</v>
      </c>
      <c r="AI4" s="54">
        <v>700</v>
      </c>
      <c r="AJ4" s="54">
        <v>700</v>
      </c>
      <c r="AK4" s="54">
        <v>700</v>
      </c>
      <c r="AM4" s="35">
        <v>850</v>
      </c>
      <c r="AN4" s="54">
        <v>700</v>
      </c>
      <c r="AO4" s="54">
        <v>700</v>
      </c>
      <c r="AP4" s="54">
        <v>700</v>
      </c>
      <c r="AQ4" s="54">
        <v>700</v>
      </c>
      <c r="AR4" s="54">
        <v>700</v>
      </c>
      <c r="AS4" s="54">
        <v>700</v>
      </c>
      <c r="AT4" s="54">
        <v>700</v>
      </c>
      <c r="AU4" s="54">
        <v>700</v>
      </c>
      <c r="AV4" s="54">
        <v>700</v>
      </c>
      <c r="AW4" s="54">
        <v>700</v>
      </c>
      <c r="AX4" s="54">
        <v>700</v>
      </c>
      <c r="AY4" s="54">
        <v>700</v>
      </c>
      <c r="AZ4" s="28"/>
      <c r="BA4" s="28"/>
      <c r="BB4" s="54">
        <v>700</v>
      </c>
      <c r="BC4" s="54">
        <v>700</v>
      </c>
      <c r="BD4" s="54">
        <v>700</v>
      </c>
      <c r="BE4" s="54">
        <v>700</v>
      </c>
      <c r="BF4" s="54">
        <v>700</v>
      </c>
      <c r="BG4" s="54">
        <v>700</v>
      </c>
      <c r="BH4" s="54">
        <v>700</v>
      </c>
      <c r="BI4" s="54">
        <v>700</v>
      </c>
      <c r="BJ4" s="54">
        <v>700</v>
      </c>
      <c r="BK4" s="54">
        <v>700</v>
      </c>
      <c r="BL4" s="54">
        <v>700</v>
      </c>
      <c r="BM4" s="54">
        <v>700</v>
      </c>
      <c r="BN4" s="28"/>
      <c r="BO4" s="28">
        <v>1000</v>
      </c>
      <c r="BP4" s="31">
        <v>700</v>
      </c>
      <c r="BQ4" s="31">
        <v>700</v>
      </c>
      <c r="BR4" s="31"/>
      <c r="BS4" s="31">
        <v>700</v>
      </c>
      <c r="BT4" s="31">
        <v>700</v>
      </c>
      <c r="BU4" s="31">
        <v>700</v>
      </c>
      <c r="BV4" s="31">
        <v>700</v>
      </c>
      <c r="BW4" s="31">
        <v>700</v>
      </c>
      <c r="BX4" s="31">
        <v>700</v>
      </c>
      <c r="BY4" s="31">
        <v>700</v>
      </c>
      <c r="BZ4" s="31">
        <v>700</v>
      </c>
      <c r="CA4" s="31">
        <v>700</v>
      </c>
      <c r="CB4" s="28"/>
      <c r="CC4" s="28">
        <v>1200</v>
      </c>
      <c r="CD4" s="31">
        <v>700</v>
      </c>
      <c r="CE4" s="31">
        <v>700</v>
      </c>
      <c r="CF4" s="31">
        <v>700</v>
      </c>
      <c r="CG4" s="31">
        <v>700</v>
      </c>
      <c r="CH4" s="229">
        <v>700</v>
      </c>
      <c r="CI4" s="229">
        <v>700</v>
      </c>
      <c r="CJ4" s="229">
        <v>700</v>
      </c>
      <c r="CK4" s="229">
        <v>700</v>
      </c>
      <c r="CL4" s="229" t="s">
        <v>2974</v>
      </c>
      <c r="CM4" s="229" t="s">
        <v>2974</v>
      </c>
      <c r="CN4" s="229" t="s">
        <v>3088</v>
      </c>
      <c r="CO4" s="229" t="s">
        <v>3088</v>
      </c>
      <c r="CP4" s="31">
        <f>700*COUNTBLANK(CD4:CN4)</f>
        <v>0</v>
      </c>
      <c r="CR4" s="28" t="s">
        <v>6210</v>
      </c>
      <c r="CT4" s="406">
        <v>700</v>
      </c>
      <c r="CU4" s="47" t="s">
        <v>3567</v>
      </c>
      <c r="CV4" s="47" t="s">
        <v>3567</v>
      </c>
      <c r="CW4" s="47" t="s">
        <v>3710</v>
      </c>
      <c r="CX4" s="47" t="s">
        <v>3710</v>
      </c>
      <c r="CY4" s="47" t="s">
        <v>3896</v>
      </c>
      <c r="CZ4" s="47" t="s">
        <v>4180</v>
      </c>
      <c r="DA4" s="47" t="s">
        <v>4180</v>
      </c>
      <c r="DB4" s="47" t="s">
        <v>4665</v>
      </c>
      <c r="DC4" s="47" t="s">
        <v>4849</v>
      </c>
      <c r="DD4" s="47" t="s">
        <v>4849</v>
      </c>
      <c r="DE4" s="47" t="s">
        <v>5530</v>
      </c>
      <c r="DF4" s="196" t="s">
        <v>6210</v>
      </c>
      <c r="DG4" s="28"/>
      <c r="DH4" s="28"/>
      <c r="DI4" s="28">
        <v>1500</v>
      </c>
      <c r="DJ4" s="196" t="s">
        <v>6210</v>
      </c>
      <c r="DK4" s="196" t="s">
        <v>6210</v>
      </c>
      <c r="DL4" s="196" t="s">
        <v>6210</v>
      </c>
      <c r="DM4" s="196" t="s">
        <v>6210</v>
      </c>
      <c r="DN4" s="196" t="s">
        <v>6210</v>
      </c>
      <c r="DO4" s="542" t="s">
        <v>6416</v>
      </c>
      <c r="DP4" s="542" t="s">
        <v>6416</v>
      </c>
      <c r="DQ4" s="542" t="s">
        <v>6559</v>
      </c>
      <c r="DR4" s="520" t="s">
        <v>6822</v>
      </c>
      <c r="DS4" s="520" t="s">
        <v>6970</v>
      </c>
      <c r="DT4" s="542" t="s">
        <v>7165</v>
      </c>
      <c r="DU4" s="542" t="s">
        <v>7420</v>
      </c>
      <c r="DV4" s="339">
        <f>COUNTBLANK(DJ4:DU4)</f>
        <v>0</v>
      </c>
      <c r="DW4" s="113">
        <f t="shared" si="0"/>
        <v>700</v>
      </c>
      <c r="DX4" s="28"/>
      <c r="DY4" s="28"/>
      <c r="DZ4" s="275" t="s">
        <v>8163</v>
      </c>
      <c r="EA4" s="275" t="s">
        <v>8384</v>
      </c>
    </row>
    <row r="5" spans="1:141" x14ac:dyDescent="0.25">
      <c r="A5" s="37">
        <v>30</v>
      </c>
      <c r="B5" s="78" t="s">
        <v>326</v>
      </c>
      <c r="C5" s="54" t="s">
        <v>327</v>
      </c>
      <c r="D5" s="46" t="s">
        <v>328</v>
      </c>
      <c r="E5" s="64" t="s">
        <v>107</v>
      </c>
      <c r="F5" s="64" t="s">
        <v>106</v>
      </c>
      <c r="G5" s="65" t="s">
        <v>835</v>
      </c>
      <c r="H5" s="65"/>
      <c r="I5" s="65"/>
      <c r="J5" s="64"/>
      <c r="K5" s="64">
        <v>750</v>
      </c>
      <c r="L5" s="64">
        <v>700</v>
      </c>
      <c r="M5" s="64">
        <v>700</v>
      </c>
      <c r="N5" s="64">
        <v>700</v>
      </c>
      <c r="O5" s="64">
        <v>700</v>
      </c>
      <c r="P5" s="82">
        <v>750</v>
      </c>
      <c r="Q5" s="64">
        <v>750</v>
      </c>
      <c r="R5" s="64">
        <v>750</v>
      </c>
      <c r="S5" s="64">
        <v>750</v>
      </c>
      <c r="T5" s="64">
        <v>750</v>
      </c>
      <c r="U5" s="64">
        <v>750</v>
      </c>
      <c r="V5" s="64">
        <v>750</v>
      </c>
      <c r="W5" s="64">
        <v>750</v>
      </c>
      <c r="X5" s="67"/>
      <c r="Y5" s="67">
        <v>800</v>
      </c>
      <c r="Z5" s="54">
        <v>800</v>
      </c>
      <c r="AA5" s="46">
        <v>800</v>
      </c>
      <c r="AB5" s="46">
        <v>800</v>
      </c>
      <c r="AC5" s="46">
        <v>800</v>
      </c>
      <c r="AD5" s="54">
        <v>800</v>
      </c>
      <c r="AE5" s="54">
        <v>800</v>
      </c>
      <c r="AF5" s="54">
        <v>800</v>
      </c>
      <c r="AG5" s="54">
        <v>800</v>
      </c>
      <c r="AH5" s="54">
        <v>800</v>
      </c>
      <c r="AI5" s="54">
        <v>800</v>
      </c>
      <c r="AJ5" s="54">
        <v>800</v>
      </c>
      <c r="AK5" s="54">
        <v>800</v>
      </c>
      <c r="AM5" s="35">
        <v>500</v>
      </c>
      <c r="AN5" s="123">
        <v>500</v>
      </c>
      <c r="AO5" s="123">
        <v>500</v>
      </c>
      <c r="AP5" s="122">
        <v>500</v>
      </c>
      <c r="AQ5" s="122">
        <v>500</v>
      </c>
      <c r="AR5" s="122">
        <v>500</v>
      </c>
      <c r="AS5" s="122">
        <v>500</v>
      </c>
      <c r="AT5" s="122">
        <v>500</v>
      </c>
      <c r="AU5" s="122">
        <v>500</v>
      </c>
      <c r="AV5" s="122">
        <v>500</v>
      </c>
      <c r="AW5" s="122">
        <v>500</v>
      </c>
      <c r="AX5" s="123">
        <v>500</v>
      </c>
      <c r="AY5" s="123">
        <v>500</v>
      </c>
      <c r="AZ5" s="28"/>
      <c r="BA5" s="28">
        <v>1000</v>
      </c>
      <c r="BB5" s="54">
        <v>1000</v>
      </c>
      <c r="BC5" s="54">
        <v>1000</v>
      </c>
      <c r="BD5" s="54">
        <v>1000</v>
      </c>
      <c r="BE5" s="54">
        <v>1000</v>
      </c>
      <c r="BF5" s="54">
        <v>1000</v>
      </c>
      <c r="BG5" s="54">
        <v>1000</v>
      </c>
      <c r="BH5" s="54">
        <v>1000</v>
      </c>
      <c r="BI5" s="54">
        <v>1000</v>
      </c>
      <c r="BJ5" s="54">
        <v>1000</v>
      </c>
      <c r="BK5" s="54">
        <v>1000</v>
      </c>
      <c r="BL5" s="54">
        <v>1000</v>
      </c>
      <c r="BM5" s="54">
        <v>1000</v>
      </c>
      <c r="BN5" s="28"/>
      <c r="BO5" s="28">
        <v>1000</v>
      </c>
      <c r="BP5" s="31">
        <v>1000</v>
      </c>
      <c r="BQ5" s="31">
        <v>800</v>
      </c>
      <c r="BR5" s="54">
        <v>800</v>
      </c>
      <c r="BS5" s="54">
        <v>1000</v>
      </c>
      <c r="BT5" s="54">
        <v>1000</v>
      </c>
      <c r="BU5" s="54">
        <v>1000</v>
      </c>
      <c r="BV5" s="54">
        <v>1000</v>
      </c>
      <c r="BW5" s="54">
        <v>1000</v>
      </c>
      <c r="BX5" s="54">
        <v>1000</v>
      </c>
      <c r="BY5" s="54">
        <v>1000</v>
      </c>
      <c r="BZ5" s="54">
        <v>1000</v>
      </c>
      <c r="CA5" s="54">
        <v>1000</v>
      </c>
      <c r="CB5" s="28"/>
      <c r="CC5" s="28"/>
      <c r="CD5" s="54">
        <v>1200</v>
      </c>
      <c r="CE5" s="54">
        <v>1200</v>
      </c>
      <c r="CF5" s="54">
        <v>1200</v>
      </c>
      <c r="CG5" s="54">
        <v>1200</v>
      </c>
      <c r="CH5" s="54">
        <v>1200</v>
      </c>
      <c r="CI5" s="54">
        <v>1200</v>
      </c>
      <c r="CJ5" s="54">
        <v>1200</v>
      </c>
      <c r="CK5" s="54">
        <v>1200</v>
      </c>
      <c r="CL5" s="54">
        <v>1200</v>
      </c>
      <c r="CM5" s="229">
        <v>1200</v>
      </c>
      <c r="CN5" s="229">
        <v>1200</v>
      </c>
      <c r="CO5" s="54">
        <v>1200</v>
      </c>
      <c r="CP5" s="31">
        <f>1200*COUNTBLANK(CD5:CO5)</f>
        <v>0</v>
      </c>
      <c r="CT5" s="406">
        <v>1200</v>
      </c>
      <c r="CU5" s="47" t="s">
        <v>3370</v>
      </c>
      <c r="CV5" s="47" t="s">
        <v>3371</v>
      </c>
      <c r="CW5" s="47" t="s">
        <v>3371</v>
      </c>
      <c r="CX5" s="47" t="s">
        <v>3371</v>
      </c>
      <c r="CY5" s="47" t="s">
        <v>3371</v>
      </c>
      <c r="CZ5" s="47" t="s">
        <v>3479</v>
      </c>
      <c r="DA5" s="47" t="s">
        <v>3621</v>
      </c>
      <c r="DB5" s="47" t="s">
        <v>3830</v>
      </c>
      <c r="DC5" s="47" t="s">
        <v>4294</v>
      </c>
      <c r="DD5" s="47" t="s">
        <v>4294</v>
      </c>
      <c r="DE5" s="47" t="s">
        <v>4630</v>
      </c>
      <c r="DF5" s="196" t="s">
        <v>5162</v>
      </c>
      <c r="DG5" s="28"/>
      <c r="DH5" s="28"/>
      <c r="DI5" s="28">
        <v>1500</v>
      </c>
      <c r="DJ5" s="542" t="s">
        <v>5520</v>
      </c>
      <c r="DK5" s="520" t="s">
        <v>5520</v>
      </c>
      <c r="DL5" s="520" t="s">
        <v>5672</v>
      </c>
      <c r="DM5" s="520" t="s">
        <v>5787</v>
      </c>
      <c r="DN5" s="542" t="s">
        <v>5787</v>
      </c>
      <c r="DO5" s="542" t="s">
        <v>6057</v>
      </c>
      <c r="DP5" s="542" t="s">
        <v>6350</v>
      </c>
      <c r="DQ5" s="542" t="s">
        <v>6536</v>
      </c>
      <c r="DR5" s="520" t="s">
        <v>7132</v>
      </c>
      <c r="DS5" s="520" t="s">
        <v>7132</v>
      </c>
      <c r="DT5" s="542" t="s">
        <v>7132</v>
      </c>
      <c r="DU5" s="542" t="s">
        <v>7738</v>
      </c>
      <c r="DV5" s="339">
        <f t="shared" ref="DV5:DV31" si="1">COUNTBLANK(DJ5:DU5)</f>
        <v>0</v>
      </c>
      <c r="DW5" s="47">
        <f>+CT5*(COUNTBLANK(CU5:DV5)-1)</f>
        <v>1200</v>
      </c>
      <c r="DX5" s="28"/>
      <c r="DY5" s="28"/>
      <c r="DZ5" t="s">
        <v>7738</v>
      </c>
      <c r="EA5" s="275" t="s">
        <v>8157</v>
      </c>
      <c r="EB5" t="s">
        <v>8157</v>
      </c>
      <c r="EC5" t="s">
        <v>8265</v>
      </c>
      <c r="ED5" t="s">
        <v>8265</v>
      </c>
    </row>
    <row r="6" spans="1:141" x14ac:dyDescent="0.25">
      <c r="A6" s="37">
        <v>43</v>
      </c>
      <c r="B6" s="78" t="s">
        <v>329</v>
      </c>
      <c r="C6" s="54" t="s">
        <v>6078</v>
      </c>
      <c r="D6" s="46" t="s">
        <v>330</v>
      </c>
      <c r="E6" s="64" t="s">
        <v>107</v>
      </c>
      <c r="F6" s="64" t="s">
        <v>106</v>
      </c>
      <c r="G6" s="65" t="s">
        <v>836</v>
      </c>
      <c r="H6" s="65"/>
      <c r="I6" s="65"/>
      <c r="J6" s="64"/>
      <c r="K6" s="64">
        <v>750</v>
      </c>
      <c r="L6" s="64">
        <v>700</v>
      </c>
      <c r="M6" s="64">
        <v>700</v>
      </c>
      <c r="N6" s="64">
        <v>700</v>
      </c>
      <c r="O6" s="64">
        <v>700</v>
      </c>
      <c r="P6" s="64">
        <v>750</v>
      </c>
      <c r="Q6" s="64">
        <v>750</v>
      </c>
      <c r="R6" s="64">
        <v>750</v>
      </c>
      <c r="S6" s="64">
        <v>750</v>
      </c>
      <c r="T6" s="64">
        <v>750</v>
      </c>
      <c r="U6" s="64">
        <v>750</v>
      </c>
      <c r="V6" s="64">
        <v>750</v>
      </c>
      <c r="W6" s="64">
        <v>750</v>
      </c>
      <c r="X6" s="67"/>
      <c r="Y6" s="67">
        <v>800</v>
      </c>
      <c r="Z6" s="46">
        <v>800</v>
      </c>
      <c r="AA6" s="46">
        <v>800</v>
      </c>
      <c r="AB6" s="46">
        <v>800</v>
      </c>
      <c r="AC6" s="46">
        <v>800</v>
      </c>
      <c r="AD6" s="54">
        <v>800</v>
      </c>
      <c r="AE6" s="54">
        <v>800</v>
      </c>
      <c r="AF6" s="54">
        <v>800</v>
      </c>
      <c r="AG6" s="54">
        <v>800</v>
      </c>
      <c r="AH6" s="54">
        <v>800</v>
      </c>
      <c r="AI6" s="54">
        <v>800</v>
      </c>
      <c r="AJ6" s="54">
        <v>800</v>
      </c>
      <c r="AK6" s="54">
        <v>800</v>
      </c>
      <c r="AM6" s="35">
        <v>850</v>
      </c>
      <c r="AN6" s="54">
        <v>850</v>
      </c>
      <c r="AO6" s="54">
        <v>850</v>
      </c>
      <c r="AP6" s="54">
        <v>850</v>
      </c>
      <c r="AQ6" s="31"/>
      <c r="AR6" s="31">
        <v>850</v>
      </c>
      <c r="AS6" s="31">
        <v>850</v>
      </c>
      <c r="AT6" s="31">
        <v>850</v>
      </c>
      <c r="AU6" s="31">
        <v>850</v>
      </c>
      <c r="AV6" s="54">
        <v>850</v>
      </c>
      <c r="AW6" s="54">
        <v>850</v>
      </c>
      <c r="AX6" s="54">
        <v>850</v>
      </c>
      <c r="AY6" s="54">
        <v>850</v>
      </c>
      <c r="AZ6" s="28"/>
      <c r="BA6" s="28">
        <v>1000</v>
      </c>
      <c r="BB6" s="54">
        <v>1000</v>
      </c>
      <c r="BC6" s="54">
        <v>1000</v>
      </c>
      <c r="BD6" s="54">
        <v>1000</v>
      </c>
      <c r="BE6" s="54">
        <v>1000</v>
      </c>
      <c r="BF6" s="54">
        <v>1000</v>
      </c>
      <c r="BG6" s="54">
        <v>1000</v>
      </c>
      <c r="BH6" s="54">
        <v>1000</v>
      </c>
      <c r="BI6" s="54">
        <v>1000</v>
      </c>
      <c r="BJ6" s="54">
        <v>1000</v>
      </c>
      <c r="BK6" s="54">
        <v>1000</v>
      </c>
      <c r="BL6" s="54">
        <v>1000</v>
      </c>
      <c r="BM6" s="54">
        <v>1000</v>
      </c>
      <c r="BN6" s="28"/>
      <c r="BO6" s="28">
        <v>1000</v>
      </c>
      <c r="BP6" s="31">
        <v>1000</v>
      </c>
      <c r="BQ6" s="31">
        <v>800</v>
      </c>
      <c r="BR6" s="47">
        <v>1000</v>
      </c>
      <c r="BS6" s="47">
        <v>1000</v>
      </c>
      <c r="BT6" s="47">
        <v>1000</v>
      </c>
      <c r="BU6" s="47">
        <v>1000</v>
      </c>
      <c r="BV6" s="47">
        <v>1000</v>
      </c>
      <c r="BW6" s="54">
        <v>1000</v>
      </c>
      <c r="BX6" s="54">
        <v>1000</v>
      </c>
      <c r="BY6" s="54">
        <v>1000</v>
      </c>
      <c r="BZ6" s="54">
        <v>1000</v>
      </c>
      <c r="CA6" s="54">
        <v>1000</v>
      </c>
      <c r="CB6" s="28"/>
      <c r="CC6" s="28">
        <v>1200</v>
      </c>
      <c r="CD6" s="54">
        <v>1200</v>
      </c>
      <c r="CE6" s="54">
        <v>1200</v>
      </c>
      <c r="CF6" s="54">
        <v>1200</v>
      </c>
      <c r="CG6" s="54">
        <v>1200</v>
      </c>
      <c r="CH6" s="54">
        <v>1200</v>
      </c>
      <c r="CI6" s="54">
        <v>1200</v>
      </c>
      <c r="CJ6" s="54">
        <v>1200</v>
      </c>
      <c r="CK6" s="54">
        <v>1200</v>
      </c>
      <c r="CL6" s="54">
        <v>1200</v>
      </c>
      <c r="CM6" s="54">
        <v>1200</v>
      </c>
      <c r="CN6" s="54">
        <v>1200</v>
      </c>
      <c r="CO6" s="54">
        <v>1200</v>
      </c>
      <c r="CP6" s="31">
        <f>1200*COUNTBLANK(CD6:CN6)</f>
        <v>0</v>
      </c>
      <c r="CR6" s="28" t="s">
        <v>4452</v>
      </c>
      <c r="CT6" s="406">
        <v>1400</v>
      </c>
      <c r="CU6" s="47" t="s">
        <v>2574</v>
      </c>
      <c r="CV6" s="47" t="s">
        <v>2896</v>
      </c>
      <c r="CW6" s="47" t="s">
        <v>3098</v>
      </c>
      <c r="CX6" s="47" t="s">
        <v>3268</v>
      </c>
      <c r="CY6" s="47" t="s">
        <v>3440</v>
      </c>
      <c r="CZ6" s="47" t="s">
        <v>3645</v>
      </c>
      <c r="DA6" s="47" t="s">
        <v>3829</v>
      </c>
      <c r="DB6" s="47" t="s">
        <v>3829</v>
      </c>
      <c r="DC6" s="47" t="s">
        <v>4171</v>
      </c>
      <c r="DD6" s="47" t="s">
        <v>4411</v>
      </c>
      <c r="DE6" s="47" t="s">
        <v>4567</v>
      </c>
      <c r="DF6" s="196" t="s">
        <v>4949</v>
      </c>
      <c r="DG6" s="28"/>
      <c r="DH6" s="28" t="s">
        <v>6374</v>
      </c>
      <c r="DI6" s="28">
        <v>1500</v>
      </c>
      <c r="DJ6" s="542" t="s">
        <v>5219</v>
      </c>
      <c r="DK6" s="520" t="s">
        <v>5496</v>
      </c>
      <c r="DL6" s="520" t="s">
        <v>5661</v>
      </c>
      <c r="DM6" s="520" t="s">
        <v>5852</v>
      </c>
      <c r="DN6" s="542" t="s">
        <v>5852</v>
      </c>
      <c r="DO6" s="542" t="s">
        <v>6074</v>
      </c>
      <c r="DP6" s="542" t="s">
        <v>6374</v>
      </c>
      <c r="DQ6" s="542" t="s">
        <v>6589</v>
      </c>
      <c r="DR6" s="520" t="s">
        <v>6764</v>
      </c>
      <c r="DS6" s="520" t="s">
        <v>6932</v>
      </c>
      <c r="DT6" s="542" t="s">
        <v>7306</v>
      </c>
      <c r="DU6" s="542" t="s">
        <v>7509</v>
      </c>
      <c r="DV6" s="339">
        <f t="shared" si="1"/>
        <v>0</v>
      </c>
      <c r="DW6" s="47">
        <f>+CT6*(COUNTBLANK(CU6:DV6)-1)</f>
        <v>0</v>
      </c>
      <c r="DX6" s="28"/>
      <c r="DY6" s="28"/>
      <c r="DZ6" t="s">
        <v>7836</v>
      </c>
      <c r="EA6" s="275" t="s">
        <v>8146</v>
      </c>
      <c r="EB6" t="s">
        <v>8146</v>
      </c>
      <c r="EC6" t="s">
        <v>8385</v>
      </c>
      <c r="ED6" t="s">
        <v>8385</v>
      </c>
    </row>
    <row r="7" spans="1:141" x14ac:dyDescent="0.25">
      <c r="A7" s="37">
        <f>+A6+1</f>
        <v>44</v>
      </c>
      <c r="B7" s="79" t="str">
        <f>+IF(C7=0,"",CONCATENATE("T-",E7,"/",TEXT(A7,"0000")))</f>
        <v>T-II/0044</v>
      </c>
      <c r="C7" s="46" t="s">
        <v>332</v>
      </c>
      <c r="D7" s="46" t="s">
        <v>333</v>
      </c>
      <c r="E7" s="64" t="s">
        <v>331</v>
      </c>
      <c r="F7" s="64" t="s">
        <v>5</v>
      </c>
      <c r="G7" s="65" t="s">
        <v>837</v>
      </c>
      <c r="H7" s="275" t="s">
        <v>7504</v>
      </c>
      <c r="I7" s="275" t="s">
        <v>7505</v>
      </c>
      <c r="J7" s="64">
        <v>2000</v>
      </c>
      <c r="K7" s="64">
        <v>750</v>
      </c>
      <c r="L7" s="64">
        <v>750</v>
      </c>
      <c r="M7" s="64">
        <v>750</v>
      </c>
      <c r="N7" s="485"/>
      <c r="O7" s="485"/>
      <c r="P7" s="64">
        <v>750</v>
      </c>
      <c r="Q7" s="64">
        <v>750</v>
      </c>
      <c r="R7" s="64">
        <v>750</v>
      </c>
      <c r="S7" s="64">
        <v>750</v>
      </c>
      <c r="T7" s="64">
        <v>750</v>
      </c>
      <c r="U7" s="64">
        <v>750</v>
      </c>
      <c r="V7" s="64">
        <v>750</v>
      </c>
      <c r="W7" s="64">
        <v>750</v>
      </c>
      <c r="X7" s="67"/>
      <c r="Y7" s="67">
        <v>800</v>
      </c>
      <c r="Z7" s="46">
        <v>800</v>
      </c>
      <c r="AA7" s="46">
        <v>800</v>
      </c>
      <c r="AB7" s="35">
        <v>800</v>
      </c>
      <c r="AC7" s="35">
        <v>800</v>
      </c>
      <c r="AD7" s="31">
        <v>800</v>
      </c>
      <c r="AE7" s="54">
        <v>800</v>
      </c>
      <c r="AF7" s="54">
        <v>800</v>
      </c>
      <c r="AG7" s="54">
        <v>800</v>
      </c>
      <c r="AH7" s="54">
        <v>800</v>
      </c>
      <c r="AI7" s="54">
        <v>800</v>
      </c>
      <c r="AJ7" s="54">
        <v>800</v>
      </c>
      <c r="AK7" s="54">
        <v>800</v>
      </c>
      <c r="AM7" s="35">
        <v>850</v>
      </c>
      <c r="AN7" s="54">
        <v>850</v>
      </c>
      <c r="AO7" s="54">
        <v>850</v>
      </c>
      <c r="AP7" s="31">
        <v>850</v>
      </c>
      <c r="AQ7" s="31">
        <v>850</v>
      </c>
      <c r="AR7" s="31">
        <v>850</v>
      </c>
      <c r="AS7" s="31">
        <v>850</v>
      </c>
      <c r="AT7" s="31">
        <v>850</v>
      </c>
      <c r="AU7" s="31">
        <v>850</v>
      </c>
      <c r="AV7" s="54">
        <v>850</v>
      </c>
      <c r="AW7" s="54">
        <v>850</v>
      </c>
      <c r="AX7" s="54">
        <v>850</v>
      </c>
      <c r="AY7" s="54">
        <v>850</v>
      </c>
      <c r="AZ7" s="28"/>
      <c r="BA7" s="28">
        <v>1000</v>
      </c>
      <c r="BB7" s="54">
        <v>850</v>
      </c>
      <c r="BC7" s="54">
        <v>1000</v>
      </c>
      <c r="BD7" s="54">
        <v>1000</v>
      </c>
      <c r="BE7" s="54">
        <v>1000</v>
      </c>
      <c r="BF7" s="54">
        <v>1000</v>
      </c>
      <c r="BG7" s="54">
        <v>1000</v>
      </c>
      <c r="BH7" s="54">
        <v>1000</v>
      </c>
      <c r="BI7" s="54">
        <v>1000</v>
      </c>
      <c r="BJ7" s="54">
        <v>1000</v>
      </c>
      <c r="BK7" s="54">
        <v>1000</v>
      </c>
      <c r="BL7" s="54">
        <v>1000</v>
      </c>
      <c r="BM7" s="54">
        <v>1000</v>
      </c>
      <c r="BN7" s="28"/>
      <c r="BO7" s="28">
        <v>1000</v>
      </c>
      <c r="BP7" s="31">
        <v>1000</v>
      </c>
      <c r="BQ7" s="31">
        <v>1000</v>
      </c>
      <c r="BR7" s="47">
        <v>1000</v>
      </c>
      <c r="BS7" s="47">
        <v>1000</v>
      </c>
      <c r="BT7" s="47">
        <v>1000</v>
      </c>
      <c r="BU7" s="47">
        <v>1000</v>
      </c>
      <c r="BV7" s="47">
        <v>1000</v>
      </c>
      <c r="BW7" s="47">
        <v>1000</v>
      </c>
      <c r="BX7" s="47">
        <v>1000</v>
      </c>
      <c r="BY7" s="47">
        <v>1000</v>
      </c>
      <c r="BZ7" s="47">
        <v>1000</v>
      </c>
      <c r="CA7" s="47">
        <v>1000</v>
      </c>
      <c r="CB7" s="28"/>
      <c r="CC7" s="28">
        <v>1200</v>
      </c>
      <c r="CD7" s="47">
        <v>1200</v>
      </c>
      <c r="CE7" s="47">
        <v>1200</v>
      </c>
      <c r="CF7" s="47">
        <v>1200</v>
      </c>
      <c r="CG7" s="47">
        <v>1200</v>
      </c>
      <c r="CH7" s="47">
        <v>1200</v>
      </c>
      <c r="CI7" s="47">
        <v>1200</v>
      </c>
      <c r="CJ7" s="47">
        <v>1200</v>
      </c>
      <c r="CK7" s="47">
        <v>1200</v>
      </c>
      <c r="CL7" s="47">
        <v>1200</v>
      </c>
      <c r="CM7" s="47">
        <v>1200</v>
      </c>
      <c r="CN7" s="47">
        <v>1200</v>
      </c>
      <c r="CO7" s="47">
        <v>1200</v>
      </c>
      <c r="CP7" s="31">
        <f>1200*COUNTBLANK(CD7:CO7)</f>
        <v>0</v>
      </c>
      <c r="CR7" s="28" t="s">
        <v>5008</v>
      </c>
      <c r="CT7" s="406">
        <v>1400</v>
      </c>
      <c r="CU7" s="47" t="s">
        <v>2827</v>
      </c>
      <c r="CV7" s="47" t="s">
        <v>2827</v>
      </c>
      <c r="CW7" s="47" t="s">
        <v>3263</v>
      </c>
      <c r="CX7" s="47" t="s">
        <v>3263</v>
      </c>
      <c r="CY7" s="47" t="s">
        <v>3263</v>
      </c>
      <c r="CZ7" s="47" t="s">
        <v>3589</v>
      </c>
      <c r="DA7" s="47" t="s">
        <v>3870</v>
      </c>
      <c r="DB7" s="47" t="s">
        <v>3870</v>
      </c>
      <c r="DC7" s="47" t="s">
        <v>4172</v>
      </c>
      <c r="DD7" s="47" t="s">
        <v>4504</v>
      </c>
      <c r="DE7" s="47" t="s">
        <v>4742</v>
      </c>
      <c r="DF7" s="196" t="s">
        <v>5008</v>
      </c>
      <c r="DG7" s="28"/>
      <c r="DH7" s="28" t="s">
        <v>7838</v>
      </c>
      <c r="DI7" s="28"/>
      <c r="DJ7" s="542" t="s">
        <v>5465</v>
      </c>
      <c r="DK7" s="520" t="s">
        <v>5465</v>
      </c>
      <c r="DL7" s="520" t="s">
        <v>6022</v>
      </c>
      <c r="DM7" s="520" t="s">
        <v>6022</v>
      </c>
      <c r="DN7" s="542" t="s">
        <v>6089</v>
      </c>
      <c r="DO7" s="542" t="s">
        <v>6187</v>
      </c>
      <c r="DP7" s="542" t="s">
        <v>6434</v>
      </c>
      <c r="DQ7" s="542" t="s">
        <v>6695</v>
      </c>
      <c r="DR7" s="520" t="s">
        <v>7067</v>
      </c>
      <c r="DS7" s="520" t="s">
        <v>7067</v>
      </c>
      <c r="DT7" s="542" t="s">
        <v>7551</v>
      </c>
      <c r="DU7" s="542" t="s">
        <v>7551</v>
      </c>
      <c r="DV7" s="339">
        <f t="shared" si="1"/>
        <v>0</v>
      </c>
      <c r="DW7" s="47">
        <f>+CT7*(COUNTBLANK(CU7:DV7))</f>
        <v>2800</v>
      </c>
      <c r="DX7" s="28"/>
      <c r="DY7" s="28"/>
      <c r="DZ7" s="275" t="s">
        <v>8164</v>
      </c>
      <c r="EA7" s="275" t="s">
        <v>8164</v>
      </c>
      <c r="EB7" t="s">
        <v>8386</v>
      </c>
      <c r="EC7" t="s">
        <v>8386</v>
      </c>
      <c r="ED7" t="s">
        <v>8386</v>
      </c>
    </row>
    <row r="8" spans="1:141" x14ac:dyDescent="0.25">
      <c r="A8" s="37">
        <f>+A40+1</f>
        <v>49</v>
      </c>
      <c r="B8" s="79" t="str">
        <f>+IF(C8=0,"",CONCATENATE("T-",E8,"/",TEXT(A8,"0000")))</f>
        <v>T-II/0049</v>
      </c>
      <c r="C8" s="46" t="s">
        <v>340</v>
      </c>
      <c r="D8" s="46" t="s">
        <v>112</v>
      </c>
      <c r="E8" s="64" t="s">
        <v>331</v>
      </c>
      <c r="F8" s="64" t="s">
        <v>5</v>
      </c>
      <c r="G8" s="65" t="s">
        <v>841</v>
      </c>
      <c r="H8" s="65"/>
      <c r="I8" s="65"/>
      <c r="J8" s="64">
        <v>1000</v>
      </c>
      <c r="K8" s="64">
        <v>750</v>
      </c>
      <c r="L8" s="64">
        <v>750</v>
      </c>
      <c r="M8" s="64">
        <v>750</v>
      </c>
      <c r="N8" s="643">
        <v>1000</v>
      </c>
      <c r="O8" s="643"/>
      <c r="P8" s="64">
        <v>750</v>
      </c>
      <c r="Q8" s="64">
        <v>750</v>
      </c>
      <c r="R8" s="64">
        <v>750</v>
      </c>
      <c r="S8" s="64">
        <v>750</v>
      </c>
      <c r="T8" s="64">
        <v>750</v>
      </c>
      <c r="U8" s="64">
        <v>750</v>
      </c>
      <c r="V8" s="64">
        <v>750</v>
      </c>
      <c r="W8" s="64">
        <v>750</v>
      </c>
      <c r="X8" s="35"/>
      <c r="Y8" s="35">
        <v>800</v>
      </c>
      <c r="Z8" s="46">
        <v>800</v>
      </c>
      <c r="AA8" s="46">
        <v>800</v>
      </c>
      <c r="AB8" s="46">
        <v>800</v>
      </c>
      <c r="AC8" s="46">
        <v>800</v>
      </c>
      <c r="AD8" s="54">
        <v>800</v>
      </c>
      <c r="AE8" s="54">
        <v>800</v>
      </c>
      <c r="AF8" s="54">
        <v>800</v>
      </c>
      <c r="AG8" s="54">
        <v>800</v>
      </c>
      <c r="AH8" s="54">
        <v>800</v>
      </c>
      <c r="AI8" s="54">
        <v>800</v>
      </c>
      <c r="AJ8" s="54">
        <v>800</v>
      </c>
      <c r="AK8" s="54">
        <v>800</v>
      </c>
      <c r="AM8" s="35">
        <v>850</v>
      </c>
      <c r="AN8" s="54">
        <v>850</v>
      </c>
      <c r="AO8" s="54">
        <v>850</v>
      </c>
      <c r="AP8" s="31">
        <v>850</v>
      </c>
      <c r="AQ8" s="31">
        <v>850</v>
      </c>
      <c r="AR8" s="31">
        <v>850</v>
      </c>
      <c r="AS8" s="31">
        <v>850</v>
      </c>
      <c r="AT8" s="31">
        <v>850</v>
      </c>
      <c r="AU8" s="31">
        <v>850</v>
      </c>
      <c r="AV8" s="31">
        <v>850</v>
      </c>
      <c r="AW8" s="31">
        <v>850</v>
      </c>
      <c r="AX8" s="31">
        <v>850</v>
      </c>
      <c r="AY8" s="31">
        <v>850</v>
      </c>
      <c r="AZ8" s="28"/>
      <c r="BA8" s="28">
        <v>1000</v>
      </c>
      <c r="BB8" s="31">
        <v>1000</v>
      </c>
      <c r="BC8" s="31">
        <v>1000</v>
      </c>
      <c r="BD8" s="31">
        <v>1000</v>
      </c>
      <c r="BE8" s="31">
        <v>1000</v>
      </c>
      <c r="BF8" s="31">
        <v>1000</v>
      </c>
      <c r="BG8" s="31">
        <v>1000</v>
      </c>
      <c r="BH8" s="31">
        <v>1000</v>
      </c>
      <c r="BI8" s="31">
        <v>1000</v>
      </c>
      <c r="BJ8" s="31">
        <v>1000</v>
      </c>
      <c r="BK8" s="31">
        <v>1000</v>
      </c>
      <c r="BL8" s="31">
        <v>1000</v>
      </c>
      <c r="BM8" s="31"/>
      <c r="BN8" s="28"/>
      <c r="BO8" s="28"/>
      <c r="BP8" s="31">
        <v>1000</v>
      </c>
      <c r="BQ8" s="31">
        <v>1000</v>
      </c>
      <c r="BR8" s="31">
        <v>1000</v>
      </c>
      <c r="BS8" s="31">
        <v>1000</v>
      </c>
      <c r="BT8" s="31">
        <v>1000</v>
      </c>
      <c r="BU8" s="31">
        <v>1000</v>
      </c>
      <c r="BV8" s="31">
        <v>1000</v>
      </c>
      <c r="BW8" s="31">
        <v>1000</v>
      </c>
      <c r="BX8" s="31">
        <v>1000</v>
      </c>
      <c r="BY8" s="280">
        <v>1000</v>
      </c>
      <c r="BZ8" s="280">
        <v>1000</v>
      </c>
      <c r="CA8" s="280">
        <v>1000</v>
      </c>
      <c r="CB8" s="28"/>
      <c r="CC8" s="28">
        <v>1200</v>
      </c>
      <c r="CD8" s="31">
        <v>1200</v>
      </c>
      <c r="CE8" s="31">
        <v>1200</v>
      </c>
      <c r="CF8" s="31">
        <v>1200</v>
      </c>
      <c r="CG8" s="31">
        <v>1200</v>
      </c>
      <c r="CH8" s="31">
        <v>1200</v>
      </c>
      <c r="CI8" s="31">
        <v>1200</v>
      </c>
      <c r="CJ8" s="31">
        <v>1200</v>
      </c>
      <c r="CK8" s="31">
        <v>1200</v>
      </c>
      <c r="CL8" s="229">
        <v>1200</v>
      </c>
      <c r="CM8" s="229">
        <v>1200</v>
      </c>
      <c r="CN8" s="229">
        <v>1200</v>
      </c>
      <c r="CO8" s="229">
        <v>1200</v>
      </c>
      <c r="CP8" s="31">
        <f>1200*COUNTBLANK(CD8:CO8)</f>
        <v>0</v>
      </c>
      <c r="CT8" s="406">
        <v>1300</v>
      </c>
      <c r="CU8" s="47" t="s">
        <v>2705</v>
      </c>
      <c r="CV8" s="47" t="s">
        <v>4413</v>
      </c>
      <c r="CW8" s="47" t="s">
        <v>3264</v>
      </c>
      <c r="CX8" s="47" t="s">
        <v>3264</v>
      </c>
      <c r="CY8" s="47" t="s">
        <v>3264</v>
      </c>
      <c r="CZ8" s="47" t="s">
        <v>3576</v>
      </c>
      <c r="DA8" s="47" t="s">
        <v>3783</v>
      </c>
      <c r="DB8" s="47" t="s">
        <v>3981</v>
      </c>
      <c r="DC8" s="47" t="s">
        <v>4218</v>
      </c>
      <c r="DD8" s="47" t="s">
        <v>4412</v>
      </c>
      <c r="DE8" s="47" t="s">
        <v>4649</v>
      </c>
      <c r="DF8" s="196" t="s">
        <v>4995</v>
      </c>
      <c r="DG8" s="28"/>
      <c r="DH8" s="28"/>
      <c r="DI8" s="28"/>
      <c r="DJ8" s="542" t="s">
        <v>5625</v>
      </c>
      <c r="DK8" s="520" t="s">
        <v>5625</v>
      </c>
      <c r="DL8" s="520" t="s">
        <v>5954</v>
      </c>
      <c r="DM8" s="520" t="s">
        <v>5954</v>
      </c>
      <c r="DN8" s="542" t="s">
        <v>5954</v>
      </c>
      <c r="DO8" s="542" t="s">
        <v>6092</v>
      </c>
      <c r="DP8" s="542" t="s">
        <v>6455</v>
      </c>
      <c r="DQ8" s="542" t="s">
        <v>6522</v>
      </c>
      <c r="DR8" s="520" t="s">
        <v>6781</v>
      </c>
      <c r="DS8" s="520" t="s">
        <v>6968</v>
      </c>
      <c r="DT8" s="542" t="s">
        <v>7194</v>
      </c>
      <c r="DU8" s="542" t="s">
        <v>7484</v>
      </c>
      <c r="DV8" s="339">
        <f t="shared" si="1"/>
        <v>0</v>
      </c>
      <c r="DW8" s="47">
        <f t="shared" si="0"/>
        <v>2600</v>
      </c>
      <c r="DX8" s="28"/>
      <c r="DY8" s="28"/>
      <c r="DZ8" s="275" t="s">
        <v>8165</v>
      </c>
      <c r="EA8" s="275" t="s">
        <v>8357</v>
      </c>
      <c r="EB8" t="s">
        <v>8357</v>
      </c>
      <c r="EC8" t="s">
        <v>8357</v>
      </c>
      <c r="ED8" t="s">
        <v>8371</v>
      </c>
    </row>
    <row r="9" spans="1:141" x14ac:dyDescent="0.25">
      <c r="A9" s="37">
        <f>+A8+1</f>
        <v>50</v>
      </c>
      <c r="B9" s="79" t="str">
        <f>+IF(C9=0,"",CONCATENATE("T-",E9,"/",TEXT(A9,"0000")))</f>
        <v>T-II/0050</v>
      </c>
      <c r="C9" s="46" t="s">
        <v>448</v>
      </c>
      <c r="D9" s="46" t="s">
        <v>341</v>
      </c>
      <c r="E9" s="64" t="s">
        <v>331</v>
      </c>
      <c r="F9" s="64" t="s">
        <v>5</v>
      </c>
      <c r="G9" s="65" t="s">
        <v>842</v>
      </c>
      <c r="H9" s="65"/>
      <c r="I9" s="65"/>
      <c r="J9" s="64">
        <v>1500</v>
      </c>
      <c r="K9" s="64">
        <v>750</v>
      </c>
      <c r="L9" s="64">
        <v>750</v>
      </c>
      <c r="M9" s="64">
        <v>750</v>
      </c>
      <c r="N9" s="643">
        <v>1000</v>
      </c>
      <c r="O9" s="643"/>
      <c r="P9" s="64">
        <v>750</v>
      </c>
      <c r="Q9" s="64">
        <v>750</v>
      </c>
      <c r="R9" s="64">
        <v>750</v>
      </c>
      <c r="S9" s="64">
        <v>750</v>
      </c>
      <c r="T9" s="64">
        <v>750</v>
      </c>
      <c r="U9" s="64">
        <v>750</v>
      </c>
      <c r="V9" s="64">
        <v>750</v>
      </c>
      <c r="W9" s="64">
        <v>750</v>
      </c>
      <c r="X9" s="35"/>
      <c r="Y9" s="35">
        <v>800</v>
      </c>
      <c r="Z9" s="46">
        <v>800</v>
      </c>
      <c r="AA9" s="46">
        <v>800</v>
      </c>
      <c r="AB9" s="35">
        <v>800</v>
      </c>
      <c r="AC9" s="35">
        <v>800</v>
      </c>
      <c r="AD9" s="54">
        <v>800</v>
      </c>
      <c r="AE9" s="54">
        <v>800</v>
      </c>
      <c r="AF9" s="54">
        <v>800</v>
      </c>
      <c r="AG9" s="54">
        <v>800</v>
      </c>
      <c r="AH9" s="54">
        <v>800</v>
      </c>
      <c r="AI9" s="54">
        <v>800</v>
      </c>
      <c r="AJ9" s="54">
        <v>800</v>
      </c>
      <c r="AK9" s="54">
        <v>800</v>
      </c>
      <c r="AM9" s="35">
        <v>850</v>
      </c>
      <c r="AN9" s="54">
        <v>850</v>
      </c>
      <c r="AO9" s="54">
        <v>850</v>
      </c>
      <c r="AP9" s="54">
        <v>850</v>
      </c>
      <c r="AQ9" s="54">
        <v>850</v>
      </c>
      <c r="AR9" s="54">
        <v>850</v>
      </c>
      <c r="AS9" s="54">
        <v>850</v>
      </c>
      <c r="AT9" s="54">
        <v>850</v>
      </c>
      <c r="AU9" s="54">
        <v>850</v>
      </c>
      <c r="AV9" s="54">
        <v>850</v>
      </c>
      <c r="AW9" s="54">
        <v>850</v>
      </c>
      <c r="AX9" s="54">
        <v>850</v>
      </c>
      <c r="AY9" s="54">
        <v>850</v>
      </c>
      <c r="AZ9" s="28"/>
      <c r="BA9" s="28">
        <v>1000</v>
      </c>
      <c r="BB9" s="54">
        <v>1000</v>
      </c>
      <c r="BC9" s="54">
        <v>1000</v>
      </c>
      <c r="BD9" s="54">
        <v>1000</v>
      </c>
      <c r="BE9" s="54">
        <v>1000</v>
      </c>
      <c r="BF9" s="54">
        <v>1000</v>
      </c>
      <c r="BG9" s="54">
        <v>1000</v>
      </c>
      <c r="BH9" s="54">
        <v>1000</v>
      </c>
      <c r="BI9" s="54">
        <v>1000</v>
      </c>
      <c r="BJ9" s="54">
        <v>1000</v>
      </c>
      <c r="BK9" s="54">
        <v>1000</v>
      </c>
      <c r="BL9" s="54">
        <v>1000</v>
      </c>
      <c r="BM9" s="54">
        <v>1000</v>
      </c>
      <c r="BN9" s="28"/>
      <c r="BO9" s="28">
        <v>1000</v>
      </c>
      <c r="BP9" s="31">
        <v>1000</v>
      </c>
      <c r="BQ9" s="31">
        <v>800</v>
      </c>
      <c r="BR9" s="47">
        <v>1000</v>
      </c>
      <c r="BS9" s="47">
        <v>1000</v>
      </c>
      <c r="BT9" s="47">
        <v>1000</v>
      </c>
      <c r="BU9" s="47">
        <v>1000</v>
      </c>
      <c r="BV9" s="47">
        <v>1000</v>
      </c>
      <c r="BW9" s="47">
        <v>1000</v>
      </c>
      <c r="BX9" s="47">
        <v>1000</v>
      </c>
      <c r="BY9" s="47">
        <v>1000</v>
      </c>
      <c r="BZ9" s="47">
        <v>1000</v>
      </c>
      <c r="CA9" s="47">
        <v>1000</v>
      </c>
      <c r="CB9" s="28"/>
      <c r="CC9" s="28">
        <v>1200</v>
      </c>
      <c r="CD9" s="47">
        <v>1200</v>
      </c>
      <c r="CE9" s="47">
        <v>1200</v>
      </c>
      <c r="CF9" s="47">
        <v>1200</v>
      </c>
      <c r="CG9" s="47">
        <v>1200</v>
      </c>
      <c r="CH9" s="47">
        <v>1200</v>
      </c>
      <c r="CI9" s="47">
        <v>1200</v>
      </c>
      <c r="CJ9" s="47">
        <v>1200</v>
      </c>
      <c r="CK9" s="47">
        <v>1200</v>
      </c>
      <c r="CL9" s="47">
        <v>1200</v>
      </c>
      <c r="CM9" s="47">
        <v>1200</v>
      </c>
      <c r="CN9" s="47">
        <v>1200</v>
      </c>
      <c r="CO9" s="47">
        <v>1200</v>
      </c>
      <c r="CP9" s="31">
        <f>1200*COUNTBLANK(CD9:CO9)</f>
        <v>0</v>
      </c>
      <c r="CR9" s="28" t="s">
        <v>4755</v>
      </c>
      <c r="CT9" s="406">
        <v>1400</v>
      </c>
      <c r="CU9" s="47" t="s">
        <v>2760</v>
      </c>
      <c r="CV9" s="47" t="s">
        <v>3196</v>
      </c>
      <c r="CW9" s="47" t="s">
        <v>3265</v>
      </c>
      <c r="CX9" s="47" t="s">
        <v>3265</v>
      </c>
      <c r="CY9" s="47" t="s">
        <v>3265</v>
      </c>
      <c r="CZ9" s="47" t="s">
        <v>3463</v>
      </c>
      <c r="DA9" s="47" t="s">
        <v>3787</v>
      </c>
      <c r="DB9" s="47" t="s">
        <v>3985</v>
      </c>
      <c r="DC9" s="47" t="s">
        <v>4173</v>
      </c>
      <c r="DD9" s="47" t="s">
        <v>4313</v>
      </c>
      <c r="DE9" s="47" t="s">
        <v>4650</v>
      </c>
      <c r="DF9" s="196" t="s">
        <v>4968</v>
      </c>
      <c r="DG9" s="28"/>
      <c r="DH9" s="28" t="s">
        <v>7479</v>
      </c>
      <c r="DI9" s="28">
        <v>1500</v>
      </c>
      <c r="DJ9" s="542" t="s">
        <v>5281</v>
      </c>
      <c r="DK9" s="520" t="s">
        <v>5561</v>
      </c>
      <c r="DL9" s="520" t="s">
        <v>5670</v>
      </c>
      <c r="DM9" s="520" t="s">
        <v>5733</v>
      </c>
      <c r="DN9" s="542" t="s">
        <v>5733</v>
      </c>
      <c r="DO9" s="542" t="s">
        <v>6174</v>
      </c>
      <c r="DP9" s="542" t="s">
        <v>6305</v>
      </c>
      <c r="DQ9" s="542" t="s">
        <v>6562</v>
      </c>
      <c r="DR9" s="520" t="s">
        <v>6762</v>
      </c>
      <c r="DS9" s="520" t="s">
        <v>6965</v>
      </c>
      <c r="DT9" s="542" t="s">
        <v>7239</v>
      </c>
      <c r="DU9" s="520" t="s">
        <v>7479</v>
      </c>
      <c r="DV9" s="339">
        <f t="shared" si="1"/>
        <v>0</v>
      </c>
      <c r="DW9" s="47">
        <f t="shared" si="0"/>
        <v>0</v>
      </c>
      <c r="DX9" s="28"/>
      <c r="DY9" s="34"/>
      <c r="DZ9" s="7" t="s">
        <v>7835</v>
      </c>
      <c r="EA9" s="7" t="s">
        <v>8062</v>
      </c>
      <c r="EB9" t="s">
        <v>8145</v>
      </c>
      <c r="EC9" t="s">
        <v>8230</v>
      </c>
      <c r="ED9" t="s">
        <v>8339</v>
      </c>
    </row>
    <row r="10" spans="1:141" x14ac:dyDescent="0.25">
      <c r="A10" s="37">
        <v>136</v>
      </c>
      <c r="B10" s="79" t="s">
        <v>965</v>
      </c>
      <c r="C10" s="46" t="s">
        <v>342</v>
      </c>
      <c r="D10" s="46" t="s">
        <v>343</v>
      </c>
      <c r="E10" s="64" t="s">
        <v>331</v>
      </c>
      <c r="F10" s="64" t="s">
        <v>5</v>
      </c>
      <c r="G10" s="65" t="s">
        <v>843</v>
      </c>
      <c r="H10" s="65"/>
      <c r="I10" s="65"/>
      <c r="J10" s="64"/>
      <c r="K10" s="64">
        <v>500</v>
      </c>
      <c r="L10" s="64">
        <v>500</v>
      </c>
      <c r="M10" s="64">
        <v>500</v>
      </c>
      <c r="N10" s="64">
        <v>500</v>
      </c>
      <c r="O10" s="64">
        <v>500</v>
      </c>
      <c r="P10" s="64">
        <v>500</v>
      </c>
      <c r="Q10" s="64">
        <v>500</v>
      </c>
      <c r="R10" s="64">
        <v>500</v>
      </c>
      <c r="S10" s="64">
        <v>500</v>
      </c>
      <c r="T10" s="64">
        <v>500</v>
      </c>
      <c r="U10" s="64">
        <v>500</v>
      </c>
      <c r="V10" s="64">
        <v>500</v>
      </c>
      <c r="W10" s="64">
        <v>500</v>
      </c>
      <c r="X10" s="35"/>
      <c r="Y10" s="35">
        <v>500</v>
      </c>
      <c r="Z10" s="46">
        <v>500</v>
      </c>
      <c r="AA10" s="46">
        <v>500</v>
      </c>
      <c r="AB10" s="46">
        <v>500</v>
      </c>
      <c r="AC10" s="46">
        <v>500</v>
      </c>
      <c r="AD10" s="54">
        <v>500</v>
      </c>
      <c r="AE10" s="54">
        <v>500</v>
      </c>
      <c r="AF10" s="54">
        <v>500</v>
      </c>
      <c r="AG10" s="54">
        <v>500</v>
      </c>
      <c r="AH10" s="54">
        <v>500</v>
      </c>
      <c r="AI10" s="54">
        <v>500</v>
      </c>
      <c r="AJ10" s="54">
        <v>500</v>
      </c>
      <c r="AK10" s="54">
        <v>500</v>
      </c>
      <c r="AM10" s="35">
        <v>500</v>
      </c>
      <c r="AN10" s="54">
        <v>500</v>
      </c>
      <c r="AO10" s="54">
        <v>500</v>
      </c>
      <c r="AP10" s="31"/>
      <c r="AQ10" s="31"/>
      <c r="AR10" s="54">
        <v>500</v>
      </c>
      <c r="AS10" s="54">
        <v>500</v>
      </c>
      <c r="AT10" s="54">
        <v>500</v>
      </c>
      <c r="AU10" s="54">
        <v>500</v>
      </c>
      <c r="AV10" s="54">
        <v>500</v>
      </c>
      <c r="AW10" s="54">
        <v>500</v>
      </c>
      <c r="AX10" s="54">
        <v>500</v>
      </c>
      <c r="AY10" s="54">
        <v>500</v>
      </c>
      <c r="AZ10" s="28"/>
      <c r="BA10" s="28">
        <v>500</v>
      </c>
      <c r="BB10" s="54">
        <v>500</v>
      </c>
      <c r="BC10" s="54">
        <v>500</v>
      </c>
      <c r="BD10" s="54">
        <v>500</v>
      </c>
      <c r="BE10" s="54">
        <v>500</v>
      </c>
      <c r="BF10" s="54">
        <v>500</v>
      </c>
      <c r="BG10" s="54">
        <v>500</v>
      </c>
      <c r="BH10" s="54">
        <v>500</v>
      </c>
      <c r="BI10" s="54">
        <v>500</v>
      </c>
      <c r="BJ10" s="54">
        <v>500</v>
      </c>
      <c r="BK10" s="54">
        <v>500</v>
      </c>
      <c r="BL10" s="54">
        <v>500</v>
      </c>
      <c r="BM10" s="54">
        <v>500</v>
      </c>
      <c r="BN10" s="28"/>
      <c r="BO10" s="28"/>
      <c r="BP10" s="31">
        <v>500</v>
      </c>
      <c r="BQ10" s="31">
        <v>500</v>
      </c>
      <c r="BR10" s="47">
        <v>500</v>
      </c>
      <c r="BS10" s="47">
        <v>500</v>
      </c>
      <c r="BT10" s="47">
        <v>500</v>
      </c>
      <c r="BU10" s="47">
        <v>500</v>
      </c>
      <c r="BV10" s="47">
        <v>500</v>
      </c>
      <c r="BW10" s="47">
        <v>500</v>
      </c>
      <c r="BX10" s="47">
        <v>500</v>
      </c>
      <c r="BY10" s="47">
        <v>500</v>
      </c>
      <c r="BZ10" s="47">
        <v>500</v>
      </c>
      <c r="CA10" s="47">
        <v>500</v>
      </c>
      <c r="CB10" s="28"/>
      <c r="CC10" s="28"/>
      <c r="CD10" s="47">
        <v>500</v>
      </c>
      <c r="CE10" s="47">
        <v>500</v>
      </c>
      <c r="CF10" s="47">
        <v>500</v>
      </c>
      <c r="CG10" s="47">
        <v>500</v>
      </c>
      <c r="CH10" s="47">
        <v>500</v>
      </c>
      <c r="CI10" s="47">
        <v>500</v>
      </c>
      <c r="CJ10" s="47">
        <v>0</v>
      </c>
      <c r="CK10" s="47">
        <v>0</v>
      </c>
      <c r="CL10" s="47">
        <v>0</v>
      </c>
      <c r="CM10" s="47">
        <v>0</v>
      </c>
      <c r="CN10" s="31">
        <v>0</v>
      </c>
      <c r="CO10" s="31">
        <v>0</v>
      </c>
      <c r="CP10" s="19" t="s">
        <v>2704</v>
      </c>
      <c r="CR10" s="28" t="s">
        <v>5551</v>
      </c>
      <c r="CT10" s="406">
        <v>500</v>
      </c>
      <c r="CU10" s="47" t="s">
        <v>3086</v>
      </c>
      <c r="CV10" s="47" t="s">
        <v>3086</v>
      </c>
      <c r="CW10" s="47" t="s">
        <v>3602</v>
      </c>
      <c r="CX10" s="47" t="s">
        <v>3602</v>
      </c>
      <c r="CY10" s="47" t="s">
        <v>3602</v>
      </c>
      <c r="CZ10" s="47" t="s">
        <v>3602</v>
      </c>
      <c r="DA10" s="47" t="s">
        <v>3989</v>
      </c>
      <c r="DB10" s="47" t="s">
        <v>3989</v>
      </c>
      <c r="DC10" s="47" t="s">
        <v>4439</v>
      </c>
      <c r="DD10" s="47" t="s">
        <v>4661</v>
      </c>
      <c r="DE10" s="47" t="s">
        <v>5064</v>
      </c>
      <c r="DF10" s="196" t="s">
        <v>5064</v>
      </c>
      <c r="DG10" s="28"/>
      <c r="DH10" s="28"/>
      <c r="DI10" s="28"/>
      <c r="DJ10" s="542" t="s">
        <v>5943</v>
      </c>
      <c r="DK10" s="520" t="s">
        <v>5943</v>
      </c>
      <c r="DL10" s="520" t="s">
        <v>5943</v>
      </c>
      <c r="DM10" s="520" t="s">
        <v>5943</v>
      </c>
      <c r="DN10" s="542" t="s">
        <v>6358</v>
      </c>
      <c r="DO10" s="542" t="s">
        <v>6358</v>
      </c>
      <c r="DP10" s="542" t="s">
        <v>6567</v>
      </c>
      <c r="DQ10" s="542" t="s">
        <v>6860</v>
      </c>
      <c r="DR10" s="520" t="s">
        <v>7050</v>
      </c>
      <c r="DS10" s="520" t="s">
        <v>7345</v>
      </c>
      <c r="DT10" s="542" t="s">
        <v>7523</v>
      </c>
      <c r="DU10" s="542">
        <v>550</v>
      </c>
      <c r="DV10" s="339">
        <f t="shared" si="1"/>
        <v>0</v>
      </c>
      <c r="DW10" s="47">
        <f t="shared" si="0"/>
        <v>1000</v>
      </c>
      <c r="DX10" s="28"/>
      <c r="DY10" s="28"/>
      <c r="DZ10" s="151" t="s">
        <v>7925</v>
      </c>
      <c r="ED10" t="s">
        <v>1971</v>
      </c>
    </row>
    <row r="11" spans="1:141" x14ac:dyDescent="0.25">
      <c r="A11" s="37">
        <f>+A41+1</f>
        <v>138</v>
      </c>
      <c r="B11" s="79" t="str">
        <f>+IF(C11=0,"",CONCATENATE("T-",E11,"/",TEXT(A11,"0000")))</f>
        <v>T-II/0138</v>
      </c>
      <c r="C11" s="46" t="s">
        <v>345</v>
      </c>
      <c r="D11" s="46" t="s">
        <v>346</v>
      </c>
      <c r="E11" s="64" t="s">
        <v>331</v>
      </c>
      <c r="F11" s="64" t="s">
        <v>5</v>
      </c>
      <c r="G11" s="65" t="s">
        <v>845</v>
      </c>
      <c r="H11" s="65"/>
      <c r="I11" s="65"/>
      <c r="J11" s="64"/>
      <c r="K11" s="64"/>
      <c r="L11" s="64">
        <v>700</v>
      </c>
      <c r="M11" s="64">
        <v>700</v>
      </c>
      <c r="N11" s="485"/>
      <c r="O11" s="485"/>
      <c r="P11" s="64">
        <v>700</v>
      </c>
      <c r="Q11" s="64">
        <v>700</v>
      </c>
      <c r="R11" s="64">
        <v>700</v>
      </c>
      <c r="S11" s="64">
        <v>700</v>
      </c>
      <c r="T11" s="64">
        <v>700</v>
      </c>
      <c r="U11" s="64">
        <v>700</v>
      </c>
      <c r="V11" s="64">
        <v>700</v>
      </c>
      <c r="W11" s="64">
        <v>700</v>
      </c>
      <c r="X11" s="35"/>
      <c r="Y11" s="35">
        <v>800</v>
      </c>
      <c r="Z11" s="114">
        <v>700</v>
      </c>
      <c r="AA11" s="114">
        <v>700</v>
      </c>
      <c r="AB11" s="114">
        <v>700</v>
      </c>
      <c r="AC11" s="114">
        <v>700</v>
      </c>
      <c r="AD11" s="113">
        <v>700</v>
      </c>
      <c r="AE11" s="113">
        <v>700</v>
      </c>
      <c r="AF11" s="54">
        <v>700</v>
      </c>
      <c r="AG11" s="54">
        <v>700</v>
      </c>
      <c r="AH11" s="54">
        <v>700</v>
      </c>
      <c r="AI11" s="54">
        <v>700</v>
      </c>
      <c r="AJ11" s="54">
        <v>700</v>
      </c>
      <c r="AK11" s="54">
        <v>700</v>
      </c>
      <c r="AM11" s="35">
        <v>850</v>
      </c>
      <c r="AN11" s="54">
        <v>750</v>
      </c>
      <c r="AO11" s="54">
        <v>750</v>
      </c>
      <c r="AP11" s="54">
        <v>750</v>
      </c>
      <c r="AQ11" s="54">
        <v>750</v>
      </c>
      <c r="AR11" s="54">
        <v>750</v>
      </c>
      <c r="AS11" s="54">
        <v>750</v>
      </c>
      <c r="AT11" s="54">
        <v>750</v>
      </c>
      <c r="AU11" s="54">
        <v>750</v>
      </c>
      <c r="AV11" s="54">
        <v>750</v>
      </c>
      <c r="AW11" s="54">
        <v>750</v>
      </c>
      <c r="AX11" s="54">
        <v>750</v>
      </c>
      <c r="AY11" s="54">
        <v>750</v>
      </c>
      <c r="AZ11" s="28"/>
      <c r="BA11" s="28">
        <v>1000</v>
      </c>
      <c r="BB11" s="54">
        <v>850</v>
      </c>
      <c r="BC11" s="54">
        <v>850</v>
      </c>
      <c r="BD11" s="54">
        <v>850</v>
      </c>
      <c r="BE11" s="54">
        <v>850</v>
      </c>
      <c r="BF11" s="54">
        <v>850</v>
      </c>
      <c r="BG11" s="54">
        <v>850</v>
      </c>
      <c r="BH11" s="54">
        <v>850</v>
      </c>
      <c r="BI11" s="54">
        <v>850</v>
      </c>
      <c r="BJ11" s="54">
        <v>850</v>
      </c>
      <c r="BK11" s="54">
        <v>850</v>
      </c>
      <c r="BL11" s="54">
        <v>850</v>
      </c>
      <c r="BM11" s="54">
        <v>850</v>
      </c>
      <c r="BN11" s="28"/>
      <c r="BO11" s="28">
        <v>1000</v>
      </c>
      <c r="BP11" s="31">
        <v>850</v>
      </c>
      <c r="BQ11" s="31">
        <v>850</v>
      </c>
      <c r="BR11" s="47">
        <v>0</v>
      </c>
      <c r="BS11" s="31">
        <v>850</v>
      </c>
      <c r="BT11" s="31">
        <v>850</v>
      </c>
      <c r="BU11" s="31">
        <v>850</v>
      </c>
      <c r="BV11" s="31">
        <v>850</v>
      </c>
      <c r="BW11" s="31">
        <v>850</v>
      </c>
      <c r="BX11" s="31">
        <v>850</v>
      </c>
      <c r="BY11" s="31">
        <v>850</v>
      </c>
      <c r="BZ11" s="31">
        <v>850</v>
      </c>
      <c r="CA11" s="31">
        <v>850</v>
      </c>
      <c r="CB11" s="28"/>
      <c r="CC11" s="28">
        <v>1000</v>
      </c>
      <c r="CD11" s="31">
        <v>850</v>
      </c>
      <c r="CE11" s="31">
        <v>850</v>
      </c>
      <c r="CF11" s="31">
        <v>850</v>
      </c>
      <c r="CG11" s="31">
        <v>850</v>
      </c>
      <c r="CH11" s="31">
        <v>850</v>
      </c>
      <c r="CI11" s="47">
        <v>850</v>
      </c>
      <c r="CJ11" s="47">
        <v>850</v>
      </c>
      <c r="CK11" s="47">
        <v>850</v>
      </c>
      <c r="CL11" s="47">
        <v>850</v>
      </c>
      <c r="CM11" s="47">
        <v>850</v>
      </c>
      <c r="CN11" s="229">
        <v>850</v>
      </c>
      <c r="CO11" s="47">
        <v>850</v>
      </c>
      <c r="CP11" s="31">
        <f>850*COUNTBLANK(CD11:CN11)</f>
        <v>0</v>
      </c>
      <c r="CT11" s="406">
        <v>1000</v>
      </c>
      <c r="CU11" s="47" t="s">
        <v>2689</v>
      </c>
      <c r="CV11" s="47" t="s">
        <v>2840</v>
      </c>
      <c r="CW11" s="47" t="s">
        <v>3108</v>
      </c>
      <c r="CX11" s="47" t="s">
        <v>3343</v>
      </c>
      <c r="CY11" s="47" t="s">
        <v>3343</v>
      </c>
      <c r="CZ11" s="47" t="s">
        <v>3713</v>
      </c>
      <c r="DA11" s="47" t="s">
        <v>3891</v>
      </c>
      <c r="DB11" s="47" t="s">
        <v>4156</v>
      </c>
      <c r="DC11" s="47" t="s">
        <v>4438</v>
      </c>
      <c r="DD11" s="47" t="s">
        <v>4634</v>
      </c>
      <c r="DE11" s="47" t="s">
        <v>4821</v>
      </c>
      <c r="DF11" s="196" t="s">
        <v>4821</v>
      </c>
      <c r="DG11" s="28">
        <v>0</v>
      </c>
      <c r="DH11" s="28"/>
      <c r="DI11" s="28"/>
      <c r="DJ11" s="542" t="s">
        <v>5251</v>
      </c>
      <c r="DK11" s="520" t="s">
        <v>5538</v>
      </c>
      <c r="DL11" s="520" t="s">
        <v>5876</v>
      </c>
      <c r="DM11" s="520" t="s">
        <v>5876</v>
      </c>
      <c r="DN11" s="542" t="s">
        <v>5876</v>
      </c>
      <c r="DO11" s="542" t="s">
        <v>6072</v>
      </c>
      <c r="DP11" s="542" t="s">
        <v>6353</v>
      </c>
      <c r="DQ11" s="542" t="s">
        <v>6543</v>
      </c>
      <c r="DR11" s="520" t="s">
        <v>6782</v>
      </c>
      <c r="DS11" s="520" t="s">
        <v>6924</v>
      </c>
      <c r="DT11" s="542" t="s">
        <v>7378</v>
      </c>
      <c r="DU11" s="542" t="s">
        <v>7378</v>
      </c>
      <c r="DV11" s="339">
        <f t="shared" si="1"/>
        <v>0</v>
      </c>
      <c r="DW11" s="47">
        <f>+CT11*(COUNTBLANK(CU11:DV11)-1)</f>
        <v>1000</v>
      </c>
      <c r="DX11" s="28"/>
      <c r="DY11" s="28" t="s">
        <v>7882</v>
      </c>
      <c r="DZ11" s="275" t="s">
        <v>8140</v>
      </c>
      <c r="EA11" s="275" t="s">
        <v>8139</v>
      </c>
      <c r="EB11" s="7" t="s">
        <v>8211</v>
      </c>
      <c r="EC11" s="7" t="s">
        <v>8211</v>
      </c>
    </row>
    <row r="12" spans="1:141" x14ac:dyDescent="0.25">
      <c r="A12" s="37">
        <f>+A43+1</f>
        <v>174</v>
      </c>
      <c r="B12" s="79" t="str">
        <f>+IF(C12=0,"",CONCATENATE("T-",E12,"/",TEXT(A12,"0000")))</f>
        <v>T-II/0174</v>
      </c>
      <c r="C12" s="46" t="s">
        <v>434</v>
      </c>
      <c r="D12" s="46" t="s">
        <v>435</v>
      </c>
      <c r="E12" s="64" t="s">
        <v>331</v>
      </c>
      <c r="F12" s="64" t="s">
        <v>5</v>
      </c>
      <c r="G12" s="65" t="s">
        <v>848</v>
      </c>
      <c r="H12" s="65"/>
      <c r="I12" s="65"/>
      <c r="J12" s="64"/>
      <c r="K12" s="64">
        <v>750</v>
      </c>
      <c r="L12" s="83"/>
      <c r="M12" s="83"/>
      <c r="N12" s="83"/>
      <c r="O12" s="83"/>
      <c r="P12" s="83"/>
      <c r="Q12" s="83"/>
      <c r="R12" s="83"/>
      <c r="S12" s="64">
        <v>750</v>
      </c>
      <c r="T12" s="64">
        <v>750</v>
      </c>
      <c r="U12" s="64">
        <v>750</v>
      </c>
      <c r="V12" s="64">
        <v>750</v>
      </c>
      <c r="W12" s="64">
        <v>750</v>
      </c>
      <c r="X12" s="35"/>
      <c r="Y12" s="35">
        <v>800</v>
      </c>
      <c r="Z12" s="46">
        <v>800</v>
      </c>
      <c r="AA12" s="46">
        <v>800</v>
      </c>
      <c r="AB12" s="35">
        <v>800</v>
      </c>
      <c r="AC12" s="35">
        <v>800</v>
      </c>
      <c r="AD12" s="54">
        <v>800</v>
      </c>
      <c r="AE12" s="54">
        <v>800</v>
      </c>
      <c r="AF12" s="54">
        <v>800</v>
      </c>
      <c r="AG12" s="54">
        <v>800</v>
      </c>
      <c r="AH12" s="54">
        <v>800</v>
      </c>
      <c r="AI12" s="54">
        <v>800</v>
      </c>
      <c r="AJ12" s="54">
        <v>800</v>
      </c>
      <c r="AK12" s="54">
        <v>800</v>
      </c>
      <c r="AM12" s="35">
        <v>850</v>
      </c>
      <c r="AN12" s="54">
        <v>850</v>
      </c>
      <c r="AO12" s="54">
        <v>850</v>
      </c>
      <c r="AP12" s="31">
        <v>850</v>
      </c>
      <c r="AQ12" s="31">
        <v>850</v>
      </c>
      <c r="AR12" s="31">
        <v>850</v>
      </c>
      <c r="AS12" s="31">
        <v>850</v>
      </c>
      <c r="AT12" s="31">
        <v>850</v>
      </c>
      <c r="AU12" s="31">
        <v>850</v>
      </c>
      <c r="AV12" s="31">
        <v>850</v>
      </c>
      <c r="AW12" s="31">
        <v>850</v>
      </c>
      <c r="AX12" s="31">
        <v>850</v>
      </c>
      <c r="AY12" s="31">
        <v>850</v>
      </c>
      <c r="AZ12" s="28"/>
      <c r="BA12" s="28"/>
      <c r="BB12" s="31">
        <v>1000</v>
      </c>
      <c r="BC12" s="31">
        <v>1000</v>
      </c>
      <c r="BD12" s="31"/>
      <c r="BE12" s="31">
        <v>1000</v>
      </c>
      <c r="BF12" s="31">
        <v>1000</v>
      </c>
      <c r="BG12" s="31">
        <v>1000</v>
      </c>
      <c r="BH12" s="31">
        <v>1000</v>
      </c>
      <c r="BI12" s="31">
        <v>1000</v>
      </c>
      <c r="BJ12" s="31">
        <v>1000</v>
      </c>
      <c r="BK12" s="31">
        <v>1000</v>
      </c>
      <c r="BL12" s="31">
        <v>1000</v>
      </c>
      <c r="BM12" s="31">
        <v>1000</v>
      </c>
      <c r="BN12" s="28"/>
      <c r="BO12" s="28">
        <v>1000</v>
      </c>
      <c r="BP12" s="31">
        <v>1000</v>
      </c>
      <c r="BQ12" s="31">
        <v>1000</v>
      </c>
      <c r="BR12" s="31"/>
      <c r="BS12" s="31"/>
      <c r="BT12" s="31">
        <v>1000</v>
      </c>
      <c r="BU12" s="31">
        <v>1000</v>
      </c>
      <c r="BV12" s="31">
        <v>1000</v>
      </c>
      <c r="BW12" s="31">
        <v>1000</v>
      </c>
      <c r="BX12" s="31">
        <v>1000</v>
      </c>
      <c r="BY12" s="31">
        <v>1000</v>
      </c>
      <c r="BZ12" s="31">
        <v>1000</v>
      </c>
      <c r="CA12" s="31">
        <v>1000</v>
      </c>
      <c r="CB12" s="28"/>
      <c r="CC12" s="28"/>
      <c r="CD12" s="31">
        <v>1200</v>
      </c>
      <c r="CE12" s="31">
        <v>1200</v>
      </c>
      <c r="CF12" s="31">
        <v>1200</v>
      </c>
      <c r="CG12" s="31">
        <v>1200</v>
      </c>
      <c r="CH12" s="31">
        <v>1200</v>
      </c>
      <c r="CI12" s="31">
        <v>1200</v>
      </c>
      <c r="CJ12" s="31">
        <v>1200</v>
      </c>
      <c r="CK12" s="31">
        <v>1200</v>
      </c>
      <c r="CL12" s="31">
        <v>1200</v>
      </c>
      <c r="CM12" s="31">
        <v>1200</v>
      </c>
      <c r="CN12" s="31">
        <v>1200</v>
      </c>
      <c r="CO12" s="31">
        <v>1200</v>
      </c>
      <c r="CP12" s="31">
        <f>1200*COUNTBLANK(CD12:CO12)</f>
        <v>0</v>
      </c>
      <c r="CR12" s="28" t="s">
        <v>3826</v>
      </c>
      <c r="CT12" s="406">
        <v>750</v>
      </c>
      <c r="CU12" s="47" t="s">
        <v>2834</v>
      </c>
      <c r="CV12" s="47" t="s">
        <v>2835</v>
      </c>
      <c r="CW12" s="47" t="s">
        <v>3061</v>
      </c>
      <c r="CX12" s="47" t="s">
        <v>3262</v>
      </c>
      <c r="CY12" s="47" t="s">
        <v>3262</v>
      </c>
      <c r="CZ12" s="47" t="s">
        <v>3436</v>
      </c>
      <c r="DA12" s="47" t="s">
        <v>3619</v>
      </c>
      <c r="DB12" s="47" t="s">
        <v>3827</v>
      </c>
      <c r="DC12" s="47" t="s">
        <v>4286</v>
      </c>
      <c r="DD12" s="47" t="s">
        <v>4285</v>
      </c>
      <c r="DE12" s="47" t="s">
        <v>4537</v>
      </c>
      <c r="DF12" s="196" t="s">
        <v>4818</v>
      </c>
      <c r="DG12" s="28"/>
      <c r="DH12" s="28" t="s">
        <v>6901</v>
      </c>
      <c r="DI12" s="28"/>
      <c r="DJ12" s="542" t="s">
        <v>5155</v>
      </c>
      <c r="DK12" s="520" t="s">
        <v>5368</v>
      </c>
      <c r="DL12" s="520" t="s">
        <v>5660</v>
      </c>
      <c r="DM12" s="520" t="s">
        <v>5824</v>
      </c>
      <c r="DN12" s="542" t="s">
        <v>6082</v>
      </c>
      <c r="DO12" s="542" t="s">
        <v>6082</v>
      </c>
      <c r="DP12" s="542" t="s">
        <v>6525</v>
      </c>
      <c r="DQ12" s="542" t="s">
        <v>6526</v>
      </c>
      <c r="DR12" s="520" t="s">
        <v>6750</v>
      </c>
      <c r="DS12" s="520" t="s">
        <v>6902</v>
      </c>
      <c r="DT12" s="542" t="s">
        <v>7137</v>
      </c>
      <c r="DU12" s="542" t="s">
        <v>7366</v>
      </c>
      <c r="DV12" s="339">
        <f t="shared" si="1"/>
        <v>0</v>
      </c>
      <c r="DW12" s="47">
        <f t="shared" si="0"/>
        <v>750</v>
      </c>
      <c r="DX12" s="28"/>
      <c r="DY12" s="28"/>
      <c r="DZ12" t="s">
        <v>8125</v>
      </c>
      <c r="EA12" s="275" t="s">
        <v>8125</v>
      </c>
      <c r="EB12" t="s">
        <v>8197</v>
      </c>
      <c r="EC12" t="s">
        <v>8305</v>
      </c>
    </row>
    <row r="13" spans="1:141" x14ac:dyDescent="0.25">
      <c r="A13" s="37">
        <f>+A12+4</f>
        <v>178</v>
      </c>
      <c r="B13" s="79" t="s">
        <v>440</v>
      </c>
      <c r="C13" s="46" t="s">
        <v>220</v>
      </c>
      <c r="D13" s="46" t="s">
        <v>439</v>
      </c>
      <c r="E13" s="64" t="s">
        <v>331</v>
      </c>
      <c r="F13" s="64" t="s">
        <v>5</v>
      </c>
      <c r="G13" s="65" t="s">
        <v>849</v>
      </c>
      <c r="H13" s="65"/>
      <c r="I13" s="65"/>
      <c r="J13" s="64"/>
      <c r="K13" s="64">
        <v>750</v>
      </c>
      <c r="L13" s="83"/>
      <c r="M13" s="83"/>
      <c r="N13" s="83"/>
      <c r="O13" s="83"/>
      <c r="P13" s="83"/>
      <c r="Q13" s="83"/>
      <c r="R13" s="83"/>
      <c r="S13" s="64">
        <v>750</v>
      </c>
      <c r="T13" s="64">
        <v>750</v>
      </c>
      <c r="U13" s="64">
        <v>750</v>
      </c>
      <c r="V13" s="64">
        <v>750</v>
      </c>
      <c r="W13" s="64">
        <v>750</v>
      </c>
      <c r="X13" s="35"/>
      <c r="Y13" s="35">
        <v>800</v>
      </c>
      <c r="Z13" s="46">
        <v>800</v>
      </c>
      <c r="AA13" s="46">
        <v>800</v>
      </c>
      <c r="AB13" s="35">
        <v>800</v>
      </c>
      <c r="AC13" s="35">
        <v>800</v>
      </c>
      <c r="AD13" s="54">
        <v>800</v>
      </c>
      <c r="AE13" s="54">
        <v>800</v>
      </c>
      <c r="AF13" s="54">
        <v>800</v>
      </c>
      <c r="AG13" s="54">
        <v>800</v>
      </c>
      <c r="AH13" s="54">
        <v>800</v>
      </c>
      <c r="AI13" s="54">
        <v>800</v>
      </c>
      <c r="AJ13" s="54">
        <v>800</v>
      </c>
      <c r="AK13" s="54">
        <v>800</v>
      </c>
      <c r="AM13" s="35">
        <v>850</v>
      </c>
      <c r="AN13" s="54">
        <v>850</v>
      </c>
      <c r="AO13" s="54">
        <v>850</v>
      </c>
      <c r="AP13" s="31">
        <v>850</v>
      </c>
      <c r="AQ13" s="31">
        <v>850</v>
      </c>
      <c r="AR13" s="31">
        <v>850</v>
      </c>
      <c r="AS13" s="31">
        <v>850</v>
      </c>
      <c r="AT13" s="31">
        <v>850</v>
      </c>
      <c r="AU13" s="31">
        <v>850</v>
      </c>
      <c r="AV13" s="31">
        <v>850</v>
      </c>
      <c r="AW13" s="31">
        <v>850</v>
      </c>
      <c r="AX13" s="31">
        <v>850</v>
      </c>
      <c r="AY13" s="31">
        <v>850</v>
      </c>
      <c r="AZ13" s="28"/>
      <c r="BA13" s="28">
        <v>1000</v>
      </c>
      <c r="BB13" s="31">
        <v>1000</v>
      </c>
      <c r="BC13" s="31">
        <v>1000</v>
      </c>
      <c r="BD13" s="31">
        <v>1000</v>
      </c>
      <c r="BE13" s="31">
        <v>1000</v>
      </c>
      <c r="BF13" s="31">
        <v>1000</v>
      </c>
      <c r="BG13" s="31">
        <v>1000</v>
      </c>
      <c r="BH13" s="31">
        <v>1000</v>
      </c>
      <c r="BI13" s="31">
        <v>1000</v>
      </c>
      <c r="BJ13" s="31">
        <v>1000</v>
      </c>
      <c r="BK13" s="31">
        <v>1000</v>
      </c>
      <c r="BL13" s="31">
        <v>1000</v>
      </c>
      <c r="BM13" s="31">
        <v>1000</v>
      </c>
      <c r="BN13" s="28"/>
      <c r="BO13" s="28">
        <v>1000</v>
      </c>
      <c r="BP13" s="31">
        <v>1000</v>
      </c>
      <c r="BQ13" s="31">
        <v>1000</v>
      </c>
      <c r="BR13" s="47">
        <v>1000</v>
      </c>
      <c r="BS13" s="47">
        <v>1000</v>
      </c>
      <c r="BT13" s="47">
        <v>1000</v>
      </c>
      <c r="BU13" s="47">
        <v>1000</v>
      </c>
      <c r="BV13" s="47">
        <v>1000</v>
      </c>
      <c r="BW13" s="47">
        <v>1000</v>
      </c>
      <c r="BX13" s="47">
        <v>1000</v>
      </c>
      <c r="BY13" s="47">
        <v>1000</v>
      </c>
      <c r="BZ13" s="47">
        <v>1000</v>
      </c>
      <c r="CA13" s="47">
        <v>1000</v>
      </c>
      <c r="CB13" s="28"/>
      <c r="CC13" s="28">
        <v>1200</v>
      </c>
      <c r="CD13" s="47">
        <v>1200</v>
      </c>
      <c r="CE13" s="47">
        <v>1200</v>
      </c>
      <c r="CF13" s="47">
        <v>1200</v>
      </c>
      <c r="CG13" s="47">
        <v>1200</v>
      </c>
      <c r="CH13" s="47">
        <v>1200</v>
      </c>
      <c r="CI13" s="47">
        <v>1200</v>
      </c>
      <c r="CJ13" s="47">
        <v>1200</v>
      </c>
      <c r="CK13" s="47">
        <v>1200</v>
      </c>
      <c r="CL13" s="47">
        <v>1200</v>
      </c>
      <c r="CM13" s="47">
        <v>1200</v>
      </c>
      <c r="CN13" s="47">
        <v>1200</v>
      </c>
      <c r="CO13" s="47" t="s">
        <v>2879</v>
      </c>
      <c r="CP13" s="31">
        <f>1200*COUNTBLANK(CD13:CO13)</f>
        <v>0</v>
      </c>
      <c r="CT13" s="406">
        <v>1400</v>
      </c>
      <c r="CU13" s="47" t="s">
        <v>2880</v>
      </c>
      <c r="CV13" s="47" t="s">
        <v>3261</v>
      </c>
      <c r="CW13" s="47" t="s">
        <v>3261</v>
      </c>
      <c r="CX13" s="47" t="s">
        <v>3261</v>
      </c>
      <c r="CY13" s="47" t="s">
        <v>3261</v>
      </c>
      <c r="CZ13" s="47" t="s">
        <v>3501</v>
      </c>
      <c r="DA13" s="47" t="s">
        <v>3854</v>
      </c>
      <c r="DB13" s="47" t="s">
        <v>4169</v>
      </c>
      <c r="DC13" s="47" t="s">
        <v>4169</v>
      </c>
      <c r="DD13" s="47" t="s">
        <v>4458</v>
      </c>
      <c r="DE13" s="47" t="s">
        <v>4878</v>
      </c>
      <c r="DF13" s="196" t="s">
        <v>4878</v>
      </c>
      <c r="DG13" s="28"/>
      <c r="DH13" s="28"/>
      <c r="DI13" s="28"/>
      <c r="DJ13" s="542" t="s">
        <v>5474</v>
      </c>
      <c r="DK13" s="520" t="s">
        <v>5474</v>
      </c>
      <c r="DL13" s="520" t="s">
        <v>6111</v>
      </c>
      <c r="DM13" s="520" t="s">
        <v>6111</v>
      </c>
      <c r="DN13" s="542" t="s">
        <v>6111</v>
      </c>
      <c r="DO13" s="542" t="s">
        <v>6112</v>
      </c>
      <c r="DP13" s="542" t="s">
        <v>6601</v>
      </c>
      <c r="DQ13" s="542" t="s">
        <v>6601</v>
      </c>
      <c r="DR13" s="520" t="s">
        <v>7273</v>
      </c>
      <c r="DS13" s="520" t="s">
        <v>7273</v>
      </c>
      <c r="DT13" s="520" t="s">
        <v>7273</v>
      </c>
      <c r="DU13" s="542"/>
      <c r="DV13" s="339">
        <f t="shared" si="1"/>
        <v>1</v>
      </c>
      <c r="DW13" s="47">
        <f>+CT13*(COUNTBLANK(CU13:DV13)-1)</f>
        <v>4200</v>
      </c>
      <c r="DX13" s="28"/>
      <c r="DY13" s="28"/>
      <c r="DZ13">
        <v>1650</v>
      </c>
      <c r="EA13" s="7" t="s">
        <v>8152</v>
      </c>
    </row>
    <row r="14" spans="1:141" x14ac:dyDescent="0.25">
      <c r="A14" s="37">
        <v>202</v>
      </c>
      <c r="B14" s="79" t="s">
        <v>584</v>
      </c>
      <c r="C14" s="46" t="s">
        <v>552</v>
      </c>
      <c r="D14" s="46" t="s">
        <v>290</v>
      </c>
      <c r="E14" s="64" t="s">
        <v>320</v>
      </c>
      <c r="F14" s="64" t="s">
        <v>459</v>
      </c>
      <c r="G14" s="65" t="s">
        <v>851</v>
      </c>
      <c r="H14" s="65"/>
      <c r="I14" s="65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35">
        <v>1500</v>
      </c>
      <c r="Y14" s="35">
        <v>800</v>
      </c>
      <c r="Z14" s="46">
        <v>800</v>
      </c>
      <c r="AA14" s="46">
        <v>800</v>
      </c>
      <c r="AB14" s="46">
        <v>800</v>
      </c>
      <c r="AC14" s="46">
        <v>800</v>
      </c>
      <c r="AD14" s="54">
        <v>800</v>
      </c>
      <c r="AE14" s="54">
        <v>800</v>
      </c>
      <c r="AF14" s="54">
        <v>800</v>
      </c>
      <c r="AG14" s="54">
        <v>800</v>
      </c>
      <c r="AH14" s="54">
        <v>800</v>
      </c>
      <c r="AI14" s="54">
        <v>800</v>
      </c>
      <c r="AJ14" s="54">
        <v>800</v>
      </c>
      <c r="AK14" s="54">
        <v>800</v>
      </c>
      <c r="AM14" s="35">
        <v>850</v>
      </c>
      <c r="AN14" s="54">
        <v>850</v>
      </c>
      <c r="AO14" s="54">
        <v>850</v>
      </c>
      <c r="AP14" s="31">
        <v>850</v>
      </c>
      <c r="AQ14" s="31">
        <v>850</v>
      </c>
      <c r="AR14" s="31">
        <v>850</v>
      </c>
      <c r="AS14" s="31">
        <v>850</v>
      </c>
      <c r="AT14" s="31">
        <v>850</v>
      </c>
      <c r="AU14" s="31">
        <v>850</v>
      </c>
      <c r="AV14" s="31">
        <v>850</v>
      </c>
      <c r="AW14" s="31">
        <v>850</v>
      </c>
      <c r="AX14" s="31">
        <v>850</v>
      </c>
      <c r="AY14" s="31">
        <v>850</v>
      </c>
      <c r="AZ14" s="28"/>
      <c r="BA14" s="28">
        <v>1000</v>
      </c>
      <c r="BB14" s="31">
        <v>1000</v>
      </c>
      <c r="BC14" s="31">
        <v>1000</v>
      </c>
      <c r="BD14" s="31">
        <v>1000</v>
      </c>
      <c r="BE14" s="31">
        <v>1000</v>
      </c>
      <c r="BF14" s="31">
        <v>1000</v>
      </c>
      <c r="BG14" s="31">
        <v>1000</v>
      </c>
      <c r="BH14" s="31">
        <v>1000</v>
      </c>
      <c r="BI14" s="31">
        <v>1000</v>
      </c>
      <c r="BJ14" s="31">
        <v>1000</v>
      </c>
      <c r="BK14" s="31">
        <v>1000</v>
      </c>
      <c r="BL14" s="31">
        <v>1000</v>
      </c>
      <c r="BM14" s="31">
        <v>1000</v>
      </c>
      <c r="BN14" s="28"/>
      <c r="BO14" s="28">
        <v>1000</v>
      </c>
      <c r="BP14" s="31">
        <v>800</v>
      </c>
      <c r="BQ14" s="31">
        <v>800</v>
      </c>
      <c r="BR14" s="47">
        <v>1000</v>
      </c>
      <c r="BS14" s="47">
        <v>1000</v>
      </c>
      <c r="BT14" s="47">
        <v>1000</v>
      </c>
      <c r="BU14" s="47">
        <v>1000</v>
      </c>
      <c r="BV14" s="47">
        <v>1000</v>
      </c>
      <c r="BW14" s="47">
        <v>1000</v>
      </c>
      <c r="BX14" s="47">
        <v>1000</v>
      </c>
      <c r="BY14" s="47">
        <v>1000</v>
      </c>
      <c r="BZ14" s="47">
        <v>1000</v>
      </c>
      <c r="CA14" s="47">
        <v>1000</v>
      </c>
      <c r="CB14" s="28"/>
      <c r="CC14" s="28">
        <v>1200</v>
      </c>
      <c r="CD14" s="47">
        <v>1200</v>
      </c>
      <c r="CE14" s="47">
        <v>1200</v>
      </c>
      <c r="CF14" s="47">
        <v>1200</v>
      </c>
      <c r="CG14" s="47">
        <v>1200</v>
      </c>
      <c r="CH14" s="47">
        <v>1200</v>
      </c>
      <c r="CI14" s="47">
        <v>1200</v>
      </c>
      <c r="CJ14" s="47">
        <v>1200</v>
      </c>
      <c r="CK14" s="47">
        <v>1200</v>
      </c>
      <c r="CL14" s="47">
        <v>1200</v>
      </c>
      <c r="CM14" s="229">
        <v>1200</v>
      </c>
      <c r="CN14" s="229">
        <v>1200</v>
      </c>
      <c r="CO14" s="47">
        <v>1200</v>
      </c>
      <c r="CP14" s="31">
        <f>1200*COUNTBLANK(CD14:CO14)</f>
        <v>0</v>
      </c>
      <c r="CR14" s="28" t="s">
        <v>4748</v>
      </c>
      <c r="CT14" s="406">
        <v>1400</v>
      </c>
      <c r="CU14" s="47" t="s">
        <v>2837</v>
      </c>
      <c r="CV14" s="47" t="s">
        <v>3158</v>
      </c>
      <c r="CW14" s="47" t="s">
        <v>3158</v>
      </c>
      <c r="CX14" s="47" t="s">
        <v>3158</v>
      </c>
      <c r="CY14" s="47" t="s">
        <v>3240</v>
      </c>
      <c r="CZ14" s="47" t="s">
        <v>3523</v>
      </c>
      <c r="DA14" s="47" t="s">
        <v>3681</v>
      </c>
      <c r="DB14" s="47" t="s">
        <v>3894</v>
      </c>
      <c r="DC14" s="47" t="s">
        <v>4208</v>
      </c>
      <c r="DD14" s="47" t="s">
        <v>4398</v>
      </c>
      <c r="DE14" s="47" t="s">
        <v>4640</v>
      </c>
      <c r="DF14" s="196" t="s">
        <v>4945</v>
      </c>
      <c r="DG14" s="28"/>
      <c r="DH14" s="28" t="s">
        <v>7767</v>
      </c>
      <c r="DI14" s="28"/>
      <c r="DJ14" s="542" t="s">
        <v>5290</v>
      </c>
      <c r="DK14" s="520" t="s">
        <v>5473</v>
      </c>
      <c r="DL14" s="520" t="s">
        <v>5981</v>
      </c>
      <c r="DM14" s="520" t="s">
        <v>5981</v>
      </c>
      <c r="DN14" s="542" t="s">
        <v>6456</v>
      </c>
      <c r="DO14" s="542" t="s">
        <v>6679</v>
      </c>
      <c r="DP14" s="542" t="s">
        <v>6807</v>
      </c>
      <c r="DQ14" s="542" t="s">
        <v>6807</v>
      </c>
      <c r="DR14" s="520" t="s">
        <v>7002</v>
      </c>
      <c r="DS14" s="520" t="s">
        <v>7240</v>
      </c>
      <c r="DT14" s="542" t="s">
        <v>7516</v>
      </c>
      <c r="DU14" s="542" t="s">
        <v>7670</v>
      </c>
      <c r="DV14" s="339">
        <f t="shared" si="1"/>
        <v>0</v>
      </c>
      <c r="DW14" s="47">
        <f t="shared" si="0"/>
        <v>1400</v>
      </c>
      <c r="DX14" s="28"/>
      <c r="DY14" s="28" t="s">
        <v>8330</v>
      </c>
      <c r="DZ14" t="s">
        <v>7767</v>
      </c>
      <c r="EA14" s="275" t="s">
        <v>8021</v>
      </c>
      <c r="EB14" t="s">
        <v>8173</v>
      </c>
      <c r="EC14" t="s">
        <v>8330</v>
      </c>
      <c r="ED14" t="s">
        <v>8331</v>
      </c>
    </row>
    <row r="15" spans="1:141" x14ac:dyDescent="0.25">
      <c r="A15" s="37">
        <v>218</v>
      </c>
      <c r="B15" s="79" t="s">
        <v>585</v>
      </c>
      <c r="C15" s="46" t="s">
        <v>586</v>
      </c>
      <c r="D15" s="46" t="s">
        <v>486</v>
      </c>
      <c r="E15" s="64" t="s">
        <v>320</v>
      </c>
      <c r="F15" s="64" t="s">
        <v>459</v>
      </c>
      <c r="G15" s="65" t="s">
        <v>852</v>
      </c>
      <c r="H15" s="65"/>
      <c r="I15" s="65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35"/>
      <c r="Y15" s="35">
        <v>800</v>
      </c>
      <c r="Z15" s="46">
        <v>800</v>
      </c>
      <c r="AA15" s="46">
        <v>600</v>
      </c>
      <c r="AB15" s="46">
        <v>0</v>
      </c>
      <c r="AC15" s="46">
        <v>0</v>
      </c>
      <c r="AD15" s="54">
        <v>600</v>
      </c>
      <c r="AE15" s="54">
        <v>600</v>
      </c>
      <c r="AF15" s="54">
        <v>600</v>
      </c>
      <c r="AG15" s="54">
        <v>600</v>
      </c>
      <c r="AH15" s="54">
        <v>600</v>
      </c>
      <c r="AI15" s="54">
        <v>600</v>
      </c>
      <c r="AJ15" s="54">
        <v>600</v>
      </c>
      <c r="AK15" s="54">
        <v>600</v>
      </c>
      <c r="AM15" s="35">
        <v>850</v>
      </c>
      <c r="AN15" s="54">
        <v>650</v>
      </c>
      <c r="AO15" s="54">
        <v>650</v>
      </c>
      <c r="AP15" s="54">
        <v>650</v>
      </c>
      <c r="AQ15" s="54">
        <v>650</v>
      </c>
      <c r="AR15" s="54">
        <v>650</v>
      </c>
      <c r="AS15" s="54">
        <v>650</v>
      </c>
      <c r="AT15" s="54">
        <v>650</v>
      </c>
      <c r="AU15" s="54">
        <v>650</v>
      </c>
      <c r="AV15" s="54">
        <v>650</v>
      </c>
      <c r="AW15" s="54">
        <v>650</v>
      </c>
      <c r="AX15" s="54">
        <v>650</v>
      </c>
      <c r="AY15" s="54">
        <v>650</v>
      </c>
      <c r="AZ15" s="28"/>
      <c r="BA15" s="28"/>
      <c r="BB15" s="54">
        <v>700</v>
      </c>
      <c r="BC15" s="54">
        <v>700</v>
      </c>
      <c r="BD15" s="54">
        <v>700</v>
      </c>
      <c r="BE15" s="54">
        <v>700</v>
      </c>
      <c r="BF15" s="54">
        <v>700</v>
      </c>
      <c r="BG15" s="54">
        <v>700</v>
      </c>
      <c r="BH15" s="54">
        <v>700</v>
      </c>
      <c r="BI15" s="54">
        <v>700</v>
      </c>
      <c r="BJ15" s="54">
        <v>700</v>
      </c>
      <c r="BK15" s="54">
        <v>700</v>
      </c>
      <c r="BL15" s="54">
        <v>700</v>
      </c>
      <c r="BM15" s="54">
        <v>700</v>
      </c>
      <c r="BN15" s="28"/>
      <c r="BO15" s="28">
        <v>700</v>
      </c>
      <c r="BP15" s="31">
        <v>700</v>
      </c>
      <c r="BQ15" s="31">
        <v>700</v>
      </c>
      <c r="BR15" s="47">
        <v>700</v>
      </c>
      <c r="BS15" s="47">
        <v>700</v>
      </c>
      <c r="BT15" s="47">
        <v>700</v>
      </c>
      <c r="BU15" s="47">
        <v>700</v>
      </c>
      <c r="BV15" s="47">
        <v>700</v>
      </c>
      <c r="BW15" s="47">
        <v>700</v>
      </c>
      <c r="BX15" s="47">
        <v>700</v>
      </c>
      <c r="BY15" s="47">
        <v>700</v>
      </c>
      <c r="BZ15" s="47">
        <v>700</v>
      </c>
      <c r="CA15" s="47">
        <v>700</v>
      </c>
      <c r="CB15" s="28"/>
      <c r="CC15" s="28">
        <v>700</v>
      </c>
      <c r="CD15" s="280" t="s">
        <v>4502</v>
      </c>
      <c r="CE15" s="280" t="s">
        <v>5098</v>
      </c>
      <c r="CF15" s="280" t="s">
        <v>5098</v>
      </c>
      <c r="CG15" s="280" t="s">
        <v>5098</v>
      </c>
      <c r="CH15" s="280" t="s">
        <v>5098</v>
      </c>
      <c r="CI15" s="280" t="s">
        <v>5098</v>
      </c>
      <c r="CJ15" s="280" t="s">
        <v>5098</v>
      </c>
      <c r="CK15" s="280" t="s">
        <v>5098</v>
      </c>
      <c r="CL15" s="280">
        <v>0</v>
      </c>
      <c r="CM15" s="280">
        <v>0</v>
      </c>
      <c r="CN15" s="280">
        <v>0</v>
      </c>
      <c r="CO15" s="31">
        <v>0</v>
      </c>
      <c r="CP15" s="31">
        <f>700*COUNTBLANK(CD15:CO15)</f>
        <v>0</v>
      </c>
      <c r="CS15" s="28">
        <v>0</v>
      </c>
      <c r="CT15" s="406">
        <v>750</v>
      </c>
      <c r="CU15" s="47">
        <v>0</v>
      </c>
      <c r="CV15" s="47">
        <v>0</v>
      </c>
      <c r="CW15" s="47">
        <v>0</v>
      </c>
      <c r="CX15" s="47">
        <v>0</v>
      </c>
      <c r="CY15" s="47" t="s">
        <v>5706</v>
      </c>
      <c r="CZ15" s="47" t="s">
        <v>5706</v>
      </c>
      <c r="DA15" s="47" t="s">
        <v>5706</v>
      </c>
      <c r="DB15" s="47" t="s">
        <v>5706</v>
      </c>
      <c r="DC15" s="47" t="s">
        <v>5706</v>
      </c>
      <c r="DD15" s="47"/>
      <c r="DE15" s="47"/>
      <c r="DF15" s="196"/>
      <c r="DG15" s="28"/>
      <c r="DH15" s="510"/>
      <c r="DI15" s="28"/>
      <c r="DJ15" s="542" t="s">
        <v>6334</v>
      </c>
      <c r="DK15" s="520" t="s">
        <v>6334</v>
      </c>
      <c r="DL15" s="520" t="s">
        <v>6334</v>
      </c>
      <c r="DM15" s="520" t="s">
        <v>6334</v>
      </c>
      <c r="DN15" s="542" t="s">
        <v>6334</v>
      </c>
      <c r="DO15" s="542" t="s">
        <v>7361</v>
      </c>
      <c r="DP15" s="542" t="s">
        <v>7361</v>
      </c>
      <c r="DQ15" s="542" t="s">
        <v>7361</v>
      </c>
      <c r="DR15" s="520" t="s">
        <v>7361</v>
      </c>
      <c r="DS15" s="520"/>
      <c r="DT15" s="542"/>
      <c r="DU15" s="542"/>
      <c r="DV15" s="339">
        <f t="shared" si="1"/>
        <v>3</v>
      </c>
      <c r="DW15" s="435">
        <f>+CT15*(COUNTBLANK(CU15:DV15)-1)</f>
        <v>6000</v>
      </c>
      <c r="DX15" s="510"/>
      <c r="DY15" s="510"/>
      <c r="DZ15" s="275" t="s">
        <v>2401</v>
      </c>
    </row>
    <row r="16" spans="1:141" x14ac:dyDescent="0.25">
      <c r="A16" s="37">
        <v>263</v>
      </c>
      <c r="B16" s="79" t="s">
        <v>637</v>
      </c>
      <c r="C16" s="46" t="s">
        <v>928</v>
      </c>
      <c r="D16" s="46" t="s">
        <v>638</v>
      </c>
      <c r="E16" s="64" t="s">
        <v>320</v>
      </c>
      <c r="F16" s="64" t="s">
        <v>459</v>
      </c>
      <c r="G16" s="65" t="s">
        <v>855</v>
      </c>
      <c r="H16" s="65"/>
      <c r="I16" s="65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35">
        <v>1000</v>
      </c>
      <c r="Y16" s="35">
        <v>800</v>
      </c>
      <c r="Z16" s="46">
        <v>800</v>
      </c>
      <c r="AA16" s="46">
        <v>800</v>
      </c>
      <c r="AB16" s="46">
        <v>800</v>
      </c>
      <c r="AC16" s="46">
        <v>0</v>
      </c>
      <c r="AD16" s="54">
        <v>800</v>
      </c>
      <c r="AE16" s="54">
        <v>800</v>
      </c>
      <c r="AF16" s="54">
        <v>800</v>
      </c>
      <c r="AG16" s="54">
        <v>800</v>
      </c>
      <c r="AH16" s="54">
        <v>800</v>
      </c>
      <c r="AI16" s="54">
        <v>800</v>
      </c>
      <c r="AJ16" s="54">
        <v>800</v>
      </c>
      <c r="AK16" s="54">
        <v>800</v>
      </c>
      <c r="AM16" s="35">
        <v>850</v>
      </c>
      <c r="AN16" s="54">
        <v>850</v>
      </c>
      <c r="AO16" s="54">
        <v>850</v>
      </c>
      <c r="AP16" s="31">
        <v>850</v>
      </c>
      <c r="AQ16" s="31">
        <v>850</v>
      </c>
      <c r="AR16" s="31">
        <v>850</v>
      </c>
      <c r="AS16" s="31">
        <v>850</v>
      </c>
      <c r="AT16" s="31">
        <v>850</v>
      </c>
      <c r="AU16" s="31">
        <v>850</v>
      </c>
      <c r="AV16" s="31">
        <v>850</v>
      </c>
      <c r="AW16" s="31">
        <v>850</v>
      </c>
      <c r="AX16" s="31">
        <v>850</v>
      </c>
      <c r="AY16" s="31">
        <v>850</v>
      </c>
      <c r="AZ16" s="28"/>
      <c r="BA16" s="28">
        <v>1000</v>
      </c>
      <c r="BB16" s="31">
        <v>1000</v>
      </c>
      <c r="BC16" s="31">
        <v>1000</v>
      </c>
      <c r="BD16" s="31">
        <v>1000</v>
      </c>
      <c r="BE16" s="31">
        <v>1000</v>
      </c>
      <c r="BF16" s="31">
        <v>1000</v>
      </c>
      <c r="BG16" s="31">
        <v>1000</v>
      </c>
      <c r="BH16" s="31">
        <v>1000</v>
      </c>
      <c r="BI16" s="31">
        <v>1000</v>
      </c>
      <c r="BJ16" s="31">
        <v>1000</v>
      </c>
      <c r="BK16" s="31">
        <v>1000</v>
      </c>
      <c r="BL16" s="31">
        <v>1000</v>
      </c>
      <c r="BM16" s="31">
        <v>1000</v>
      </c>
      <c r="BN16" s="28"/>
      <c r="BO16" s="28">
        <v>1000</v>
      </c>
      <c r="BP16" s="31">
        <v>800</v>
      </c>
      <c r="BQ16" s="31">
        <v>800</v>
      </c>
      <c r="BR16" s="47">
        <v>1000</v>
      </c>
      <c r="BS16" s="47">
        <v>1000</v>
      </c>
      <c r="BT16" s="47">
        <v>1000</v>
      </c>
      <c r="BU16" s="47">
        <v>1000</v>
      </c>
      <c r="BV16" s="47">
        <v>1000</v>
      </c>
      <c r="BW16" s="47">
        <v>1000</v>
      </c>
      <c r="BX16" s="47">
        <v>1000</v>
      </c>
      <c r="BY16" s="47">
        <v>1000</v>
      </c>
      <c r="BZ16" s="47">
        <v>1000</v>
      </c>
      <c r="CA16" s="47">
        <v>1000</v>
      </c>
      <c r="CB16" s="28"/>
      <c r="CC16" s="28">
        <v>1200</v>
      </c>
      <c r="CD16" s="47">
        <v>1200</v>
      </c>
      <c r="CE16" s="47">
        <v>1200</v>
      </c>
      <c r="CF16" s="47">
        <v>1200</v>
      </c>
      <c r="CG16" s="47">
        <v>1200</v>
      </c>
      <c r="CH16" s="47">
        <v>1200</v>
      </c>
      <c r="CI16" s="47">
        <v>1200</v>
      </c>
      <c r="CJ16" s="47">
        <v>1200</v>
      </c>
      <c r="CK16" s="47">
        <v>1200</v>
      </c>
      <c r="CL16" s="47">
        <v>1200</v>
      </c>
      <c r="CM16" s="229">
        <v>1200</v>
      </c>
      <c r="CN16" s="229">
        <v>1200</v>
      </c>
      <c r="CO16" s="47">
        <v>1200</v>
      </c>
      <c r="CP16" s="31">
        <f t="shared" ref="CP16:CP22" si="2">1200*COUNTBLANK(CD16:CO16)</f>
        <v>0</v>
      </c>
      <c r="CR16" s="28" t="s">
        <v>5302</v>
      </c>
      <c r="CT16" s="406">
        <v>1300</v>
      </c>
      <c r="CU16" s="47" t="s">
        <v>3106</v>
      </c>
      <c r="CV16" s="47" t="s">
        <v>3106</v>
      </c>
      <c r="CW16" s="47" t="s">
        <v>3130</v>
      </c>
      <c r="CX16" s="47" t="s">
        <v>3381</v>
      </c>
      <c r="CY16" s="47" t="s">
        <v>3685</v>
      </c>
      <c r="CZ16" s="47" t="s">
        <v>3686</v>
      </c>
      <c r="DA16" s="47" t="s">
        <v>3864</v>
      </c>
      <c r="DB16" s="47" t="s">
        <v>4039</v>
      </c>
      <c r="DC16" s="47" t="s">
        <v>4374</v>
      </c>
      <c r="DD16" s="47" t="s">
        <v>4374</v>
      </c>
      <c r="DE16" s="47" t="s">
        <v>4832</v>
      </c>
      <c r="DF16" s="196" t="s">
        <v>4832</v>
      </c>
      <c r="DG16" s="28"/>
      <c r="DH16" s="28"/>
      <c r="DI16" s="28"/>
      <c r="DJ16" s="542" t="s">
        <v>5301</v>
      </c>
      <c r="DK16" s="520" t="s">
        <v>5565</v>
      </c>
      <c r="DL16" s="520" t="s">
        <v>5712</v>
      </c>
      <c r="DM16" s="520" t="s">
        <v>5712</v>
      </c>
      <c r="DN16" s="542" t="s">
        <v>5878</v>
      </c>
      <c r="DO16" s="542" t="s">
        <v>6073</v>
      </c>
      <c r="DP16" s="542" t="s">
        <v>6330</v>
      </c>
      <c r="DQ16" s="542" t="s">
        <v>6540</v>
      </c>
      <c r="DR16" s="520" t="s">
        <v>6779</v>
      </c>
      <c r="DS16" s="520" t="s">
        <v>6945</v>
      </c>
      <c r="DT16" s="542" t="s">
        <v>7127</v>
      </c>
      <c r="DU16" s="520" t="s">
        <v>7362</v>
      </c>
      <c r="DV16" s="339">
        <f t="shared" si="1"/>
        <v>0</v>
      </c>
      <c r="DW16" s="47">
        <f>+CT16*(COUNTBLANK(CU16:DV16)-1)</f>
        <v>2600</v>
      </c>
      <c r="DX16" s="28"/>
      <c r="DY16" s="28"/>
      <c r="DZ16" t="s">
        <v>7849</v>
      </c>
      <c r="EA16" s="275" t="s">
        <v>7956</v>
      </c>
      <c r="EB16" t="s">
        <v>8219</v>
      </c>
    </row>
    <row r="17" spans="1:134" x14ac:dyDescent="0.25">
      <c r="A17" s="59">
        <v>351</v>
      </c>
      <c r="B17" s="196" t="s">
        <v>1251</v>
      </c>
      <c r="C17" s="54" t="s">
        <v>1243</v>
      </c>
      <c r="D17" s="54" t="s">
        <v>1240</v>
      </c>
      <c r="E17" s="63" t="s">
        <v>382</v>
      </c>
      <c r="F17" s="63" t="s">
        <v>991</v>
      </c>
      <c r="G17" s="42" t="s">
        <v>1244</v>
      </c>
      <c r="H17" s="42"/>
      <c r="I17" s="42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28"/>
      <c r="Y17" s="28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5">
        <v>1500</v>
      </c>
      <c r="AM17" s="35">
        <v>850</v>
      </c>
      <c r="AN17" s="31">
        <v>850</v>
      </c>
      <c r="AO17" s="31">
        <v>850</v>
      </c>
      <c r="AP17" s="31">
        <v>850</v>
      </c>
      <c r="AQ17" s="31"/>
      <c r="AR17" s="31">
        <v>850</v>
      </c>
      <c r="AS17" s="31">
        <v>850</v>
      </c>
      <c r="AT17" s="31">
        <v>850</v>
      </c>
      <c r="AU17" s="31">
        <v>850</v>
      </c>
      <c r="AV17" s="31">
        <v>850</v>
      </c>
      <c r="AW17" s="31">
        <v>850</v>
      </c>
      <c r="AX17" s="31">
        <v>850</v>
      </c>
      <c r="AY17" s="31">
        <v>850</v>
      </c>
      <c r="AZ17" s="28"/>
      <c r="BA17" s="28"/>
      <c r="BB17" s="31">
        <v>1000</v>
      </c>
      <c r="BC17" s="31">
        <v>1000</v>
      </c>
      <c r="BD17" s="31">
        <v>1000</v>
      </c>
      <c r="BE17" s="31">
        <v>1000</v>
      </c>
      <c r="BF17" s="31">
        <v>1000</v>
      </c>
      <c r="BG17" s="31">
        <v>1000</v>
      </c>
      <c r="BH17" s="31">
        <v>1000</v>
      </c>
      <c r="BI17" s="31">
        <v>1000</v>
      </c>
      <c r="BJ17" s="31">
        <v>1000</v>
      </c>
      <c r="BK17" s="31">
        <v>1000</v>
      </c>
      <c r="BL17" s="31">
        <v>1000</v>
      </c>
      <c r="BM17" s="31">
        <v>1000</v>
      </c>
      <c r="BN17" s="28"/>
      <c r="BO17" s="28">
        <v>1000</v>
      </c>
      <c r="BP17" s="31">
        <v>1000</v>
      </c>
      <c r="BQ17" s="31">
        <v>1000</v>
      </c>
      <c r="BR17" s="47">
        <v>1000</v>
      </c>
      <c r="BS17" s="47">
        <v>1000</v>
      </c>
      <c r="BT17" s="47">
        <v>1000</v>
      </c>
      <c r="BU17" s="47">
        <v>1000</v>
      </c>
      <c r="BV17" s="47">
        <v>1000</v>
      </c>
      <c r="BW17" s="47">
        <v>1000</v>
      </c>
      <c r="BX17" s="47">
        <v>1000</v>
      </c>
      <c r="BY17" s="47">
        <v>1000</v>
      </c>
      <c r="BZ17" s="47">
        <v>1000</v>
      </c>
      <c r="CA17" s="47">
        <v>1000</v>
      </c>
      <c r="CB17" s="28"/>
      <c r="CC17" s="28"/>
      <c r="CD17" s="229" t="s">
        <v>6668</v>
      </c>
      <c r="CE17" s="229" t="s">
        <v>6667</v>
      </c>
      <c r="CF17" s="229" t="s">
        <v>6666</v>
      </c>
      <c r="CG17" s="229" t="s">
        <v>6665</v>
      </c>
      <c r="CH17" s="229" t="s">
        <v>2959</v>
      </c>
      <c r="CI17" s="229" t="s">
        <v>3546</v>
      </c>
      <c r="CJ17" s="229" t="s">
        <v>3546</v>
      </c>
      <c r="CK17" s="229" t="s">
        <v>3546</v>
      </c>
      <c r="CL17" s="229" t="s">
        <v>3546</v>
      </c>
      <c r="CM17" s="229" t="s">
        <v>3960</v>
      </c>
      <c r="CN17" s="229" t="s">
        <v>3960</v>
      </c>
      <c r="CO17" s="229" t="s">
        <v>4084</v>
      </c>
      <c r="CP17" s="31">
        <f t="shared" si="2"/>
        <v>0</v>
      </c>
      <c r="CT17" s="406">
        <v>1200</v>
      </c>
      <c r="CU17" s="47" t="s">
        <v>4378</v>
      </c>
      <c r="CV17" s="47" t="s">
        <v>4740</v>
      </c>
      <c r="CW17" s="47" t="s">
        <v>5191</v>
      </c>
      <c r="CX17" s="47" t="s">
        <v>5191</v>
      </c>
      <c r="CY17" s="47" t="s">
        <v>5191</v>
      </c>
      <c r="CZ17" s="47" t="s">
        <v>6637</v>
      </c>
      <c r="DA17" s="47" t="s">
        <v>6637</v>
      </c>
      <c r="DB17" s="47" t="s">
        <v>6637</v>
      </c>
      <c r="DC17" s="47" t="s">
        <v>6639</v>
      </c>
      <c r="DD17" s="47" t="s">
        <v>6639</v>
      </c>
      <c r="DE17" s="47" t="s">
        <v>6639</v>
      </c>
      <c r="DF17" s="196" t="s">
        <v>6969</v>
      </c>
      <c r="DG17" s="28"/>
      <c r="DH17" s="510"/>
      <c r="DI17" s="28"/>
      <c r="DJ17" s="541" t="s">
        <v>6969</v>
      </c>
      <c r="DK17" s="520" t="s">
        <v>7225</v>
      </c>
      <c r="DL17" s="520" t="s">
        <v>7489</v>
      </c>
      <c r="DM17" s="520"/>
      <c r="DN17" s="542"/>
      <c r="DO17" s="542"/>
      <c r="DP17" s="542"/>
      <c r="DQ17" s="542"/>
      <c r="DR17" s="520"/>
      <c r="DS17" s="520"/>
      <c r="DT17" s="542"/>
      <c r="DU17" s="542"/>
      <c r="DV17" s="339">
        <f t="shared" si="1"/>
        <v>9</v>
      </c>
      <c r="DW17" s="435">
        <f>+CT17*(COUNTBLANK(CU17:DV17)-1)</f>
        <v>13200</v>
      </c>
      <c r="DX17" s="510"/>
      <c r="DY17" s="510"/>
      <c r="DZ17" t="s">
        <v>7915</v>
      </c>
      <c r="EA17" s="275" t="s">
        <v>7915</v>
      </c>
      <c r="EB17" t="s">
        <v>8229</v>
      </c>
      <c r="EC17" t="s">
        <v>8229</v>
      </c>
    </row>
    <row r="18" spans="1:134" x14ac:dyDescent="0.25">
      <c r="A18" s="164">
        <v>387</v>
      </c>
      <c r="B18" s="151" t="s">
        <v>1404</v>
      </c>
      <c r="C18" s="46" t="s">
        <v>1649</v>
      </c>
      <c r="D18" s="54" t="s">
        <v>505</v>
      </c>
      <c r="E18" s="63" t="s">
        <v>399</v>
      </c>
      <c r="F18" s="63" t="s">
        <v>1350</v>
      </c>
      <c r="G18" s="31" t="s">
        <v>1406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28"/>
      <c r="Y18" s="28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8">
        <v>2000</v>
      </c>
      <c r="BA18" s="28">
        <f>500+500</f>
        <v>1000</v>
      </c>
      <c r="BB18" s="31">
        <v>1000</v>
      </c>
      <c r="BC18" s="31">
        <v>1000</v>
      </c>
      <c r="BD18" s="31">
        <v>1000</v>
      </c>
      <c r="BE18" s="31">
        <v>1000</v>
      </c>
      <c r="BF18" s="31">
        <v>1000</v>
      </c>
      <c r="BG18" s="31">
        <v>1000</v>
      </c>
      <c r="BH18" s="31">
        <v>1000</v>
      </c>
      <c r="BI18" s="31">
        <v>1000</v>
      </c>
      <c r="BJ18" s="31">
        <v>1000</v>
      </c>
      <c r="BK18" s="31">
        <v>1000</v>
      </c>
      <c r="BL18" s="31">
        <v>1000</v>
      </c>
      <c r="BM18" s="31">
        <v>1000</v>
      </c>
      <c r="BN18" s="28"/>
      <c r="BO18" s="28">
        <v>1000</v>
      </c>
      <c r="BP18" s="31">
        <v>1000</v>
      </c>
      <c r="BQ18" s="31">
        <v>1000</v>
      </c>
      <c r="BR18" s="31">
        <v>1000</v>
      </c>
      <c r="BS18" s="31">
        <v>1000</v>
      </c>
      <c r="BT18" s="31"/>
      <c r="BU18" s="31"/>
      <c r="BV18" s="31"/>
      <c r="BW18" s="31"/>
      <c r="BX18" s="31"/>
      <c r="BY18" s="31"/>
      <c r="BZ18" s="31"/>
      <c r="CA18" s="31"/>
      <c r="CB18" s="28"/>
      <c r="CC18" s="28">
        <v>1200</v>
      </c>
      <c r="CD18" s="31">
        <v>1200</v>
      </c>
      <c r="CE18" s="31">
        <v>1200</v>
      </c>
      <c r="CF18" s="31">
        <v>1200</v>
      </c>
      <c r="CG18" s="31">
        <v>1200</v>
      </c>
      <c r="CH18" s="31">
        <v>1200</v>
      </c>
      <c r="CI18" s="31">
        <v>1200</v>
      </c>
      <c r="CJ18" s="31">
        <v>1200</v>
      </c>
      <c r="CK18" s="31">
        <v>1200</v>
      </c>
      <c r="CL18" s="31">
        <v>1200</v>
      </c>
      <c r="CM18" s="31">
        <v>1200</v>
      </c>
      <c r="CN18" s="229">
        <v>1200</v>
      </c>
      <c r="CO18" s="31">
        <v>1200</v>
      </c>
      <c r="CP18" s="31">
        <f t="shared" si="2"/>
        <v>0</v>
      </c>
      <c r="CT18" s="406">
        <v>1400</v>
      </c>
      <c r="CU18" s="47" t="s">
        <v>2917</v>
      </c>
      <c r="CV18" s="47" t="s">
        <v>2917</v>
      </c>
      <c r="CW18" s="47" t="s">
        <v>3528</v>
      </c>
      <c r="CX18" s="47" t="s">
        <v>3528</v>
      </c>
      <c r="CY18" s="47" t="s">
        <v>3528</v>
      </c>
      <c r="CZ18" s="47" t="s">
        <v>3528</v>
      </c>
      <c r="DA18" s="47" t="s">
        <v>3995</v>
      </c>
      <c r="DB18" s="47" t="s">
        <v>3995</v>
      </c>
      <c r="DC18" s="47" t="s">
        <v>4443</v>
      </c>
      <c r="DD18" s="47" t="s">
        <v>4443</v>
      </c>
      <c r="DE18" s="47" t="s">
        <v>5322</v>
      </c>
      <c r="DF18" s="196" t="s">
        <v>5322</v>
      </c>
      <c r="DG18" s="28"/>
      <c r="DH18" s="28"/>
      <c r="DI18" s="28"/>
      <c r="DJ18" s="542" t="s">
        <v>5884</v>
      </c>
      <c r="DK18" s="520" t="s">
        <v>5884</v>
      </c>
      <c r="DL18" s="520" t="s">
        <v>5884</v>
      </c>
      <c r="DM18" s="520" t="s">
        <v>5884</v>
      </c>
      <c r="DN18" s="542" t="s">
        <v>5884</v>
      </c>
      <c r="DO18" s="542" t="s">
        <v>6290</v>
      </c>
      <c r="DP18" s="542" t="s">
        <v>6290</v>
      </c>
      <c r="DQ18" s="542" t="s">
        <v>6678</v>
      </c>
      <c r="DR18" s="520" t="s">
        <v>6761</v>
      </c>
      <c r="DS18" s="520" t="s">
        <v>7154</v>
      </c>
      <c r="DT18" s="520" t="s">
        <v>7154</v>
      </c>
      <c r="DU18" s="542" t="s">
        <v>7855</v>
      </c>
      <c r="DV18" s="339">
        <f t="shared" si="1"/>
        <v>0</v>
      </c>
      <c r="DW18" s="113">
        <f t="shared" si="0"/>
        <v>2800</v>
      </c>
      <c r="DX18" s="28"/>
      <c r="DY18" s="28"/>
      <c r="DZ18" t="s">
        <v>8183</v>
      </c>
      <c r="EA18" s="275" t="s">
        <v>8183</v>
      </c>
    </row>
    <row r="19" spans="1:134" x14ac:dyDescent="0.25">
      <c r="A19" s="164">
        <v>410</v>
      </c>
      <c r="B19" s="151" t="s">
        <v>1480</v>
      </c>
      <c r="C19" s="46" t="s">
        <v>1479</v>
      </c>
      <c r="D19" s="46" t="s">
        <v>1476</v>
      </c>
      <c r="E19" s="63" t="s">
        <v>399</v>
      </c>
      <c r="F19" s="63" t="s">
        <v>1350</v>
      </c>
      <c r="G19" s="31" t="s">
        <v>1481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28"/>
      <c r="Y19" s="28">
        <v>1000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28">
        <v>2000</v>
      </c>
      <c r="BA19" s="28">
        <v>1000</v>
      </c>
      <c r="BB19" s="31">
        <v>1000</v>
      </c>
      <c r="BC19" s="31">
        <v>1000</v>
      </c>
      <c r="BD19" s="31">
        <v>1000</v>
      </c>
      <c r="BE19" s="31">
        <v>1000</v>
      </c>
      <c r="BF19" s="31">
        <v>1000</v>
      </c>
      <c r="BG19" s="31">
        <v>1000</v>
      </c>
      <c r="BH19" s="31">
        <v>1000</v>
      </c>
      <c r="BI19" s="31">
        <v>1000</v>
      </c>
      <c r="BJ19" s="31">
        <v>1000</v>
      </c>
      <c r="BK19" s="31">
        <v>1000</v>
      </c>
      <c r="BL19" s="31">
        <v>1000</v>
      </c>
      <c r="BM19" s="31">
        <v>1000</v>
      </c>
      <c r="BN19" s="28"/>
      <c r="BO19" s="28"/>
      <c r="BP19" s="31">
        <v>800</v>
      </c>
      <c r="BQ19" s="31">
        <v>1000</v>
      </c>
      <c r="BR19" s="47">
        <v>800</v>
      </c>
      <c r="BS19" s="47">
        <v>1000</v>
      </c>
      <c r="BT19" s="47">
        <v>1000</v>
      </c>
      <c r="BU19" s="47">
        <v>1000</v>
      </c>
      <c r="BV19" s="47">
        <v>1000</v>
      </c>
      <c r="BW19" s="47">
        <v>1000</v>
      </c>
      <c r="BX19" s="47">
        <v>1000</v>
      </c>
      <c r="BY19" s="47">
        <v>1000</v>
      </c>
      <c r="BZ19" s="47">
        <v>1000</v>
      </c>
      <c r="CA19" s="47">
        <v>1000</v>
      </c>
      <c r="CB19" s="28"/>
      <c r="CC19" s="28">
        <v>1200</v>
      </c>
      <c r="CD19" s="47">
        <v>1200</v>
      </c>
      <c r="CE19" s="47">
        <v>1200</v>
      </c>
      <c r="CF19" s="47">
        <v>1200</v>
      </c>
      <c r="CG19" s="47">
        <v>1200</v>
      </c>
      <c r="CH19" s="47">
        <v>1200</v>
      </c>
      <c r="CI19" s="47">
        <v>1200</v>
      </c>
      <c r="CJ19" s="47">
        <v>1200</v>
      </c>
      <c r="CK19" s="47">
        <v>1200</v>
      </c>
      <c r="CL19" s="47">
        <v>1200</v>
      </c>
      <c r="CM19" s="47">
        <v>1200</v>
      </c>
      <c r="CN19" s="47">
        <v>1200</v>
      </c>
      <c r="CO19" s="47">
        <v>1200</v>
      </c>
      <c r="CP19" s="31">
        <f t="shared" si="2"/>
        <v>0</v>
      </c>
      <c r="CR19" s="28" t="s">
        <v>4660</v>
      </c>
      <c r="CT19" s="406">
        <v>1300</v>
      </c>
      <c r="CU19" s="47" t="s">
        <v>2680</v>
      </c>
      <c r="CV19" s="47" t="s">
        <v>2876</v>
      </c>
      <c r="CW19" s="47" t="s">
        <v>3344</v>
      </c>
      <c r="CX19" s="47" t="s">
        <v>3344</v>
      </c>
      <c r="CY19" s="47" t="s">
        <v>3344</v>
      </c>
      <c r="CZ19" s="47" t="s">
        <v>3496</v>
      </c>
      <c r="DA19" s="47" t="s">
        <v>3808</v>
      </c>
      <c r="DB19" s="47" t="s">
        <v>4051</v>
      </c>
      <c r="DC19" s="47" t="s">
        <v>4051</v>
      </c>
      <c r="DD19" s="47" t="s">
        <v>4482</v>
      </c>
      <c r="DE19" s="47" t="s">
        <v>4654</v>
      </c>
      <c r="DF19" s="196" t="s">
        <v>4948</v>
      </c>
      <c r="DG19" s="28"/>
      <c r="DH19" s="28"/>
      <c r="DI19" s="28"/>
      <c r="DJ19" s="542" t="s">
        <v>5901</v>
      </c>
      <c r="DK19" s="520" t="s">
        <v>5901</v>
      </c>
      <c r="DL19" s="520" t="s">
        <v>5901</v>
      </c>
      <c r="DM19" s="520" t="s">
        <v>5901</v>
      </c>
      <c r="DN19" s="542" t="s">
        <v>6105</v>
      </c>
      <c r="DO19" s="542" t="s">
        <v>6392</v>
      </c>
      <c r="DP19" s="542" t="s">
        <v>6485</v>
      </c>
      <c r="DQ19" s="542" t="s">
        <v>6651</v>
      </c>
      <c r="DR19" s="520" t="s">
        <v>6827</v>
      </c>
      <c r="DS19" s="520" t="s">
        <v>7047</v>
      </c>
      <c r="DT19" s="542" t="s">
        <v>7155</v>
      </c>
      <c r="DU19" s="542" t="s">
        <v>7556</v>
      </c>
      <c r="DV19" s="339">
        <f t="shared" si="1"/>
        <v>0</v>
      </c>
      <c r="DW19" s="47">
        <f t="shared" si="0"/>
        <v>2600</v>
      </c>
      <c r="DX19" s="28"/>
      <c r="DY19" s="28"/>
      <c r="DZ19" t="s">
        <v>7899</v>
      </c>
      <c r="EA19" s="275">
        <v>1500</v>
      </c>
      <c r="EB19" t="s">
        <v>8187</v>
      </c>
      <c r="EC19" t="s">
        <v>8214</v>
      </c>
    </row>
    <row r="20" spans="1:134" x14ac:dyDescent="0.25">
      <c r="A20" s="164">
        <v>439</v>
      </c>
      <c r="B20" s="151" t="s">
        <v>1570</v>
      </c>
      <c r="C20" s="46" t="s">
        <v>1568</v>
      </c>
      <c r="D20" s="46" t="s">
        <v>1569</v>
      </c>
      <c r="E20" s="63" t="s">
        <v>399</v>
      </c>
      <c r="F20" s="63" t="s">
        <v>1350</v>
      </c>
      <c r="G20" s="31" t="s">
        <v>963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28"/>
      <c r="Y20" s="28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8">
        <v>2000</v>
      </c>
      <c r="BA20" s="28">
        <v>1000</v>
      </c>
      <c r="BB20" s="31">
        <v>1000</v>
      </c>
      <c r="BC20" s="31">
        <v>1000</v>
      </c>
      <c r="BD20" s="31">
        <v>1000</v>
      </c>
      <c r="BE20" s="31">
        <v>1000</v>
      </c>
      <c r="BF20" s="31">
        <v>1000</v>
      </c>
      <c r="BG20" s="31">
        <v>1000</v>
      </c>
      <c r="BH20" s="31">
        <v>1000</v>
      </c>
      <c r="BI20" s="31">
        <v>1000</v>
      </c>
      <c r="BJ20" s="31">
        <v>1000</v>
      </c>
      <c r="BK20" s="31">
        <v>1000</v>
      </c>
      <c r="BL20" s="31">
        <v>1000</v>
      </c>
      <c r="BM20" s="31">
        <v>1000</v>
      </c>
      <c r="BN20" s="28"/>
      <c r="BO20" s="28">
        <v>1000</v>
      </c>
      <c r="BP20" s="31">
        <v>800</v>
      </c>
      <c r="BQ20" s="31">
        <v>800</v>
      </c>
      <c r="BR20" s="47">
        <v>1000</v>
      </c>
      <c r="BS20" s="47">
        <v>1000</v>
      </c>
      <c r="BT20" s="47">
        <v>1000</v>
      </c>
      <c r="BU20" s="47">
        <v>1000</v>
      </c>
      <c r="BV20" s="47">
        <v>1000</v>
      </c>
      <c r="BW20" s="47">
        <v>1000</v>
      </c>
      <c r="BX20" s="47">
        <v>1000</v>
      </c>
      <c r="BY20" s="47">
        <v>1000</v>
      </c>
      <c r="BZ20" s="47">
        <v>1000</v>
      </c>
      <c r="CA20" s="47">
        <v>1000</v>
      </c>
      <c r="CB20" s="28"/>
      <c r="CC20" s="28">
        <v>1200</v>
      </c>
      <c r="CD20" s="47">
        <v>1200</v>
      </c>
      <c r="CE20" s="47">
        <v>1200</v>
      </c>
      <c r="CF20" s="47">
        <v>1200</v>
      </c>
      <c r="CG20" s="47">
        <v>1200</v>
      </c>
      <c r="CH20" s="47">
        <v>1200</v>
      </c>
      <c r="CI20" s="47">
        <v>1200</v>
      </c>
      <c r="CJ20" s="31">
        <v>1200</v>
      </c>
      <c r="CK20" s="31">
        <v>1200</v>
      </c>
      <c r="CL20" s="31">
        <v>1200</v>
      </c>
      <c r="CM20" s="229">
        <v>1200</v>
      </c>
      <c r="CN20" s="229">
        <v>1200</v>
      </c>
      <c r="CO20" s="31">
        <v>1200</v>
      </c>
      <c r="CP20" s="31">
        <f t="shared" si="2"/>
        <v>0</v>
      </c>
      <c r="CR20" s="28" t="s">
        <v>5529</v>
      </c>
      <c r="CT20" s="406">
        <v>1400</v>
      </c>
      <c r="CU20" s="47" t="s">
        <v>3009</v>
      </c>
      <c r="CV20" s="47" t="s">
        <v>3009</v>
      </c>
      <c r="CW20" s="47" t="s">
        <v>3318</v>
      </c>
      <c r="CX20" s="47" t="s">
        <v>3318</v>
      </c>
      <c r="CY20" s="47" t="s">
        <v>3753</v>
      </c>
      <c r="CZ20" s="47" t="s">
        <v>3753</v>
      </c>
      <c r="DA20" s="47" t="s">
        <v>3897</v>
      </c>
      <c r="DB20" s="47" t="s">
        <v>3897</v>
      </c>
      <c r="DC20" s="47" t="s">
        <v>4130</v>
      </c>
      <c r="DD20" s="47" t="s">
        <v>4440</v>
      </c>
      <c r="DE20" s="47" t="s">
        <v>4886</v>
      </c>
      <c r="DF20" s="196" t="s">
        <v>4886</v>
      </c>
      <c r="DG20" s="28"/>
      <c r="DH20" s="28"/>
      <c r="DI20" s="28"/>
      <c r="DJ20" s="542" t="s">
        <v>5528</v>
      </c>
      <c r="DK20" s="520" t="s">
        <v>5926</v>
      </c>
      <c r="DL20" s="520" t="s">
        <v>5926</v>
      </c>
      <c r="DM20" s="520" t="s">
        <v>5926</v>
      </c>
      <c r="DN20" s="520" t="s">
        <v>5926</v>
      </c>
      <c r="DO20" s="542" t="s">
        <v>6451</v>
      </c>
      <c r="DP20" s="542" t="s">
        <v>6451</v>
      </c>
      <c r="DQ20" s="542" t="s">
        <v>6723</v>
      </c>
      <c r="DR20" s="520" t="s">
        <v>6986</v>
      </c>
      <c r="DS20" s="520" t="s">
        <v>6986</v>
      </c>
      <c r="DT20" s="542" t="s">
        <v>7341</v>
      </c>
      <c r="DU20" s="542"/>
      <c r="DV20" s="339">
        <f t="shared" si="1"/>
        <v>1</v>
      </c>
      <c r="DW20" s="47">
        <f t="shared" si="0"/>
        <v>4200</v>
      </c>
      <c r="DX20" s="28"/>
      <c r="DY20" s="28"/>
      <c r="DZ20" s="275" t="s">
        <v>8166</v>
      </c>
      <c r="EA20" s="275" t="s">
        <v>8300</v>
      </c>
    </row>
    <row r="21" spans="1:134" x14ac:dyDescent="0.25">
      <c r="A21" s="164">
        <v>484</v>
      </c>
      <c r="B21" s="151" t="s">
        <v>1843</v>
      </c>
      <c r="C21" s="46" t="s">
        <v>1841</v>
      </c>
      <c r="D21" s="46" t="s">
        <v>1842</v>
      </c>
      <c r="E21" s="63" t="s">
        <v>398</v>
      </c>
      <c r="F21" s="63" t="s">
        <v>1650</v>
      </c>
      <c r="G21" s="31" t="s">
        <v>1844</v>
      </c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28"/>
      <c r="Y21" s="28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28"/>
      <c r="BA21" s="28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28">
        <v>2400</v>
      </c>
      <c r="BO21" s="28">
        <v>1100</v>
      </c>
      <c r="BP21" s="113"/>
      <c r="BQ21" s="113"/>
      <c r="BR21" s="113"/>
      <c r="BS21" s="31">
        <v>1100</v>
      </c>
      <c r="BT21" s="47">
        <v>1100</v>
      </c>
      <c r="BU21" s="31">
        <v>1100</v>
      </c>
      <c r="BV21" s="31">
        <v>1100</v>
      </c>
      <c r="BW21" s="47">
        <v>1100</v>
      </c>
      <c r="BX21" s="47">
        <v>1100</v>
      </c>
      <c r="BY21" s="47">
        <v>1100</v>
      </c>
      <c r="BZ21" s="47">
        <v>1100</v>
      </c>
      <c r="CA21" s="47">
        <v>1100</v>
      </c>
      <c r="CB21" s="28"/>
      <c r="CC21" s="28" t="s">
        <v>3228</v>
      </c>
      <c r="CD21" s="31">
        <v>1200</v>
      </c>
      <c r="CE21" s="486">
        <v>0</v>
      </c>
      <c r="CF21" s="486">
        <v>0</v>
      </c>
      <c r="CG21" s="486">
        <v>0</v>
      </c>
      <c r="CH21" s="31">
        <v>1200</v>
      </c>
      <c r="CI21" s="31">
        <v>1200</v>
      </c>
      <c r="CJ21" s="31">
        <v>1200</v>
      </c>
      <c r="CK21" s="31">
        <v>1200</v>
      </c>
      <c r="CL21" s="31">
        <v>1200</v>
      </c>
      <c r="CM21" s="31">
        <v>1200</v>
      </c>
      <c r="CN21" s="31">
        <v>1200</v>
      </c>
      <c r="CO21" s="31">
        <v>1200</v>
      </c>
      <c r="CP21" s="31">
        <f t="shared" si="2"/>
        <v>0</v>
      </c>
      <c r="CT21" s="406">
        <v>1300</v>
      </c>
      <c r="CU21" s="47" t="s">
        <v>3605</v>
      </c>
      <c r="CV21" s="47" t="s">
        <v>3607</v>
      </c>
      <c r="CW21" s="47" t="s">
        <v>3607</v>
      </c>
      <c r="CX21" s="47" t="s">
        <v>3819</v>
      </c>
      <c r="CY21" s="47" t="s">
        <v>3819</v>
      </c>
      <c r="CZ21" s="47" t="s">
        <v>4062</v>
      </c>
      <c r="DA21" s="47" t="s">
        <v>4062</v>
      </c>
      <c r="DB21" s="47" t="s">
        <v>4333</v>
      </c>
      <c r="DC21" s="47" t="s">
        <v>4333</v>
      </c>
      <c r="DD21" s="47" t="s">
        <v>4671</v>
      </c>
      <c r="DE21" s="47" t="s">
        <v>4972</v>
      </c>
      <c r="DF21" s="196" t="s">
        <v>4972</v>
      </c>
      <c r="DG21" s="28"/>
      <c r="DH21" s="510"/>
      <c r="DI21" s="28"/>
      <c r="DJ21" s="542" t="s">
        <v>5531</v>
      </c>
      <c r="DK21" s="520" t="s">
        <v>5531</v>
      </c>
      <c r="DL21" s="520" t="s">
        <v>5842</v>
      </c>
      <c r="DM21" s="520" t="s">
        <v>6119</v>
      </c>
      <c r="DN21" s="542" t="s">
        <v>6120</v>
      </c>
      <c r="DO21" s="542" t="s">
        <v>6419</v>
      </c>
      <c r="DP21" s="542" t="s">
        <v>7245</v>
      </c>
      <c r="DQ21" s="542" t="s">
        <v>7246</v>
      </c>
      <c r="DR21" s="520" t="s">
        <v>7247</v>
      </c>
      <c r="DS21" s="520" t="s">
        <v>7715</v>
      </c>
      <c r="DT21" s="542" t="s">
        <v>8406</v>
      </c>
      <c r="DU21" s="542" t="s">
        <v>8406</v>
      </c>
      <c r="DV21" s="339">
        <f t="shared" si="1"/>
        <v>0</v>
      </c>
      <c r="DW21" s="435">
        <f t="shared" si="0"/>
        <v>2600</v>
      </c>
      <c r="DX21" s="173"/>
      <c r="DY21" s="510"/>
      <c r="DZ21" t="s">
        <v>8409</v>
      </c>
      <c r="EA21" s="275" t="s">
        <v>8409</v>
      </c>
    </row>
    <row r="22" spans="1:134" x14ac:dyDescent="0.25">
      <c r="A22" s="164">
        <v>493</v>
      </c>
      <c r="B22" s="151" t="s">
        <v>1876</v>
      </c>
      <c r="C22" s="46" t="s">
        <v>1875</v>
      </c>
      <c r="D22" s="46" t="s">
        <v>1873</v>
      </c>
      <c r="E22" s="63" t="s">
        <v>398</v>
      </c>
      <c r="F22" s="63" t="s">
        <v>1650</v>
      </c>
      <c r="G22" s="31" t="s">
        <v>1877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28">
        <v>2000</v>
      </c>
      <c r="Y22" s="28">
        <v>1100</v>
      </c>
      <c r="Z22" s="113" t="s">
        <v>447</v>
      </c>
      <c r="AA22" s="113"/>
      <c r="AB22" s="113"/>
      <c r="AC22" s="113"/>
      <c r="AD22" s="113"/>
      <c r="AE22" s="31"/>
      <c r="AF22" s="31"/>
      <c r="AG22" s="31"/>
      <c r="AH22" s="31"/>
      <c r="AI22" s="31"/>
      <c r="AJ22" s="31"/>
      <c r="AK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28">
        <v>2000</v>
      </c>
      <c r="BO22" s="28"/>
      <c r="BP22" s="31"/>
      <c r="BQ22" s="31"/>
      <c r="BR22" s="31"/>
      <c r="BS22" s="31"/>
      <c r="BT22" s="31"/>
      <c r="BU22" s="31">
        <v>1100</v>
      </c>
      <c r="BV22" s="31">
        <v>1100</v>
      </c>
      <c r="BW22" s="31">
        <v>1100</v>
      </c>
      <c r="BX22" s="31">
        <v>1100</v>
      </c>
      <c r="BY22" s="31">
        <v>1100</v>
      </c>
      <c r="BZ22" s="31">
        <v>1100</v>
      </c>
      <c r="CA22" s="31">
        <v>1100</v>
      </c>
      <c r="CB22" s="28"/>
      <c r="CC22" s="28">
        <v>1200</v>
      </c>
      <c r="CD22" s="31">
        <v>1200</v>
      </c>
      <c r="CE22" s="31">
        <v>1200</v>
      </c>
      <c r="CF22" s="31">
        <v>1200</v>
      </c>
      <c r="CG22" s="31">
        <v>1200</v>
      </c>
      <c r="CH22" s="31">
        <v>1200</v>
      </c>
      <c r="CI22" s="31">
        <v>1200</v>
      </c>
      <c r="CJ22" s="31">
        <v>1200</v>
      </c>
      <c r="CK22" s="31">
        <v>1200</v>
      </c>
      <c r="CL22" s="31">
        <v>1200</v>
      </c>
      <c r="CM22" s="31">
        <v>1200</v>
      </c>
      <c r="CN22" s="229">
        <v>1200</v>
      </c>
      <c r="CO22" s="31">
        <v>1200</v>
      </c>
      <c r="CP22" s="31">
        <f t="shared" si="2"/>
        <v>0</v>
      </c>
      <c r="CR22" s="28" t="s">
        <v>5011</v>
      </c>
      <c r="CT22" s="406">
        <v>1400</v>
      </c>
      <c r="CU22" s="47" t="s">
        <v>2891</v>
      </c>
      <c r="CV22" s="47" t="s">
        <v>2891</v>
      </c>
      <c r="CW22" s="47" t="s">
        <v>3157</v>
      </c>
      <c r="CX22" s="47" t="s">
        <v>3157</v>
      </c>
      <c r="CY22" s="47" t="s">
        <v>3475</v>
      </c>
      <c r="CZ22" s="47" t="s">
        <v>3475</v>
      </c>
      <c r="DA22" s="47" t="s">
        <v>3648</v>
      </c>
      <c r="DB22" s="47" t="s">
        <v>3815</v>
      </c>
      <c r="DC22" s="47" t="s">
        <v>4041</v>
      </c>
      <c r="DD22" s="47" t="s">
        <v>4415</v>
      </c>
      <c r="DE22" s="47" t="s">
        <v>4525</v>
      </c>
      <c r="DF22" s="196" t="s">
        <v>4903</v>
      </c>
      <c r="DG22" s="28"/>
      <c r="DH22" s="28" t="s">
        <v>7256</v>
      </c>
      <c r="DI22" s="28"/>
      <c r="DJ22" s="542" t="s">
        <v>5433</v>
      </c>
      <c r="DK22" s="520" t="s">
        <v>5433</v>
      </c>
      <c r="DL22" s="542" t="s">
        <v>5850</v>
      </c>
      <c r="DM22" s="542" t="s">
        <v>5850</v>
      </c>
      <c r="DN22" s="542" t="s">
        <v>5850</v>
      </c>
      <c r="DO22" s="542" t="s">
        <v>6094</v>
      </c>
      <c r="DP22" s="542" t="s">
        <v>6328</v>
      </c>
      <c r="DQ22" s="542" t="s">
        <v>6563</v>
      </c>
      <c r="DR22" s="520" t="s">
        <v>6808</v>
      </c>
      <c r="DS22" s="520" t="s">
        <v>6948</v>
      </c>
      <c r="DT22" s="542" t="s">
        <v>7238</v>
      </c>
      <c r="DU22" s="542"/>
      <c r="DV22" s="339">
        <f t="shared" si="1"/>
        <v>1</v>
      </c>
      <c r="DW22" s="47">
        <f t="shared" si="0"/>
        <v>2800</v>
      </c>
      <c r="DX22" s="28"/>
      <c r="DY22" s="28"/>
      <c r="DZ22" t="s">
        <v>7901</v>
      </c>
      <c r="EA22" s="275" t="s">
        <v>7980</v>
      </c>
      <c r="EB22" t="s">
        <v>8134</v>
      </c>
      <c r="EC22" t="s">
        <v>8401</v>
      </c>
      <c r="ED22" t="s">
        <v>8401</v>
      </c>
    </row>
    <row r="23" spans="1:134" x14ac:dyDescent="0.25">
      <c r="A23" s="164">
        <v>521</v>
      </c>
      <c r="B23" s="151" t="s">
        <v>2039</v>
      </c>
      <c r="C23" s="46" t="s">
        <v>2037</v>
      </c>
      <c r="D23" s="46" t="s">
        <v>2038</v>
      </c>
      <c r="E23" s="63" t="s">
        <v>612</v>
      </c>
      <c r="F23" s="63" t="s">
        <v>2002</v>
      </c>
      <c r="G23" s="42" t="s">
        <v>2353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28"/>
      <c r="Y23" s="28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28"/>
      <c r="BO23" s="28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28">
        <v>3000</v>
      </c>
      <c r="CC23" s="28">
        <v>1200</v>
      </c>
      <c r="CD23" s="31">
        <v>1200</v>
      </c>
      <c r="CE23" s="31">
        <v>1200</v>
      </c>
      <c r="CF23" s="31">
        <v>1200</v>
      </c>
      <c r="CG23" s="31">
        <v>1200</v>
      </c>
      <c r="CH23" s="31">
        <v>1200</v>
      </c>
      <c r="CI23" s="31">
        <v>1200</v>
      </c>
      <c r="CJ23" s="31">
        <v>1200</v>
      </c>
      <c r="CK23" s="31">
        <v>1200</v>
      </c>
      <c r="CL23" s="31">
        <v>1200</v>
      </c>
      <c r="CM23" s="31">
        <v>1200</v>
      </c>
      <c r="CN23" s="229">
        <v>1200</v>
      </c>
      <c r="CO23" s="31">
        <v>1200</v>
      </c>
      <c r="CP23" s="31">
        <f>1200*COUNTBLANK(CD23:CO23)</f>
        <v>0</v>
      </c>
      <c r="CR23" s="28" t="s">
        <v>2592</v>
      </c>
      <c r="CT23" s="406">
        <v>1400</v>
      </c>
      <c r="CU23" s="47" t="s">
        <v>2592</v>
      </c>
      <c r="CV23" s="47" t="s">
        <v>2841</v>
      </c>
      <c r="CW23" s="47" t="s">
        <v>3266</v>
      </c>
      <c r="CX23" s="47" t="s">
        <v>3266</v>
      </c>
      <c r="CY23" s="47" t="s">
        <v>3266</v>
      </c>
      <c r="CZ23" s="47" t="s">
        <v>3460</v>
      </c>
      <c r="DA23" s="47" t="s">
        <v>3824</v>
      </c>
      <c r="DB23" s="47" t="s">
        <v>3824</v>
      </c>
      <c r="DC23" s="47" t="s">
        <v>4042</v>
      </c>
      <c r="DD23" s="47" t="s">
        <v>4380</v>
      </c>
      <c r="DE23" s="47" t="s">
        <v>4723</v>
      </c>
      <c r="DF23" s="196" t="s">
        <v>5111</v>
      </c>
      <c r="DG23" s="28"/>
      <c r="DH23" s="28" t="s">
        <v>7839</v>
      </c>
      <c r="DI23" s="28"/>
      <c r="DJ23" s="542" t="s">
        <v>5314</v>
      </c>
      <c r="DK23" s="520">
        <v>1500</v>
      </c>
      <c r="DL23" s="520" t="s">
        <v>5730</v>
      </c>
      <c r="DM23" s="520" t="s">
        <v>5730</v>
      </c>
      <c r="DN23" s="542" t="s">
        <v>5925</v>
      </c>
      <c r="DO23" s="542" t="s">
        <v>6095</v>
      </c>
      <c r="DP23" s="542" t="s">
        <v>6329</v>
      </c>
      <c r="DQ23" s="542" t="s">
        <v>6581</v>
      </c>
      <c r="DR23" s="520" t="s">
        <v>6793</v>
      </c>
      <c r="DS23" s="520" t="s">
        <v>6967</v>
      </c>
      <c r="DT23" s="542" t="s">
        <v>7152</v>
      </c>
      <c r="DU23" s="542" t="s">
        <v>7839</v>
      </c>
      <c r="DV23" s="339">
        <f t="shared" si="1"/>
        <v>0</v>
      </c>
      <c r="DW23" s="47">
        <f t="shared" si="0"/>
        <v>1400</v>
      </c>
      <c r="DX23" s="28"/>
      <c r="DY23" s="28"/>
      <c r="DZ23" t="s">
        <v>7886</v>
      </c>
      <c r="EA23" s="275" t="s">
        <v>8045</v>
      </c>
      <c r="EB23" t="s">
        <v>8171</v>
      </c>
      <c r="EC23" t="s">
        <v>8350</v>
      </c>
      <c r="ED23" t="s">
        <v>8350</v>
      </c>
    </row>
    <row r="24" spans="1:134" x14ac:dyDescent="0.25">
      <c r="A24" s="164">
        <v>558</v>
      </c>
      <c r="B24" s="151" t="s">
        <v>2186</v>
      </c>
      <c r="C24" s="46" t="s">
        <v>2184</v>
      </c>
      <c r="D24" s="46" t="s">
        <v>2185</v>
      </c>
      <c r="E24" s="63" t="s">
        <v>612</v>
      </c>
      <c r="F24" s="63" t="s">
        <v>2002</v>
      </c>
      <c r="G24" s="42" t="s">
        <v>2354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28"/>
      <c r="Y24" s="28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28"/>
      <c r="BO24" s="28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28">
        <v>3800</v>
      </c>
      <c r="CC24" s="28">
        <v>1200</v>
      </c>
      <c r="CD24" s="113"/>
      <c r="CE24" s="113"/>
      <c r="CF24" s="31">
        <v>1200</v>
      </c>
      <c r="CG24" s="31">
        <v>1200</v>
      </c>
      <c r="CH24" s="31">
        <v>1200</v>
      </c>
      <c r="CI24" s="31">
        <v>1200</v>
      </c>
      <c r="CJ24" s="31">
        <v>1200</v>
      </c>
      <c r="CK24" s="31">
        <v>1200</v>
      </c>
      <c r="CL24" s="31">
        <v>1200</v>
      </c>
      <c r="CM24" s="31">
        <v>1200</v>
      </c>
      <c r="CN24" s="229">
        <v>1200</v>
      </c>
      <c r="CO24" s="31">
        <v>1200</v>
      </c>
      <c r="CP24" s="31">
        <v>0</v>
      </c>
      <c r="CT24" s="406">
        <v>1200</v>
      </c>
      <c r="CU24" s="47" t="s">
        <v>2940</v>
      </c>
      <c r="CV24" s="47" t="s">
        <v>3109</v>
      </c>
      <c r="CW24" s="47" t="s">
        <v>3267</v>
      </c>
      <c r="CX24" s="47" t="s">
        <v>3500</v>
      </c>
      <c r="CY24" s="47" t="s">
        <v>3704</v>
      </c>
      <c r="CZ24" s="47" t="s">
        <v>3953</v>
      </c>
      <c r="DA24" s="47" t="s">
        <v>4061</v>
      </c>
      <c r="DB24" s="47" t="s">
        <v>4397</v>
      </c>
      <c r="DC24" s="47" t="s">
        <v>4663</v>
      </c>
      <c r="DD24" s="47" t="s">
        <v>4967</v>
      </c>
      <c r="DE24" s="47" t="s">
        <v>5193</v>
      </c>
      <c r="DF24" s="196" t="s">
        <v>5193</v>
      </c>
      <c r="DG24" s="28"/>
      <c r="DH24" s="510"/>
      <c r="DI24" s="28"/>
      <c r="DJ24" s="542" t="s">
        <v>5836</v>
      </c>
      <c r="DK24" s="520" t="s">
        <v>5836</v>
      </c>
      <c r="DL24" s="520" t="s">
        <v>6216</v>
      </c>
      <c r="DM24" s="520" t="s">
        <v>6216</v>
      </c>
      <c r="DN24" s="542" t="s">
        <v>6423</v>
      </c>
      <c r="DO24" s="542" t="s">
        <v>6423</v>
      </c>
      <c r="DP24" s="542" t="s">
        <v>6612</v>
      </c>
      <c r="DQ24" s="520" t="s">
        <v>6828</v>
      </c>
      <c r="DR24" s="520" t="s">
        <v>7048</v>
      </c>
      <c r="DS24" s="520" t="s">
        <v>7243</v>
      </c>
      <c r="DT24" s="542" t="s">
        <v>7485</v>
      </c>
      <c r="DU24" s="542" t="s">
        <v>7903</v>
      </c>
      <c r="DV24" s="339">
        <f t="shared" si="1"/>
        <v>0</v>
      </c>
      <c r="DW24" s="435">
        <f>+CT24*(COUNTBLANK(CU24:DV24)-1)</f>
        <v>2400</v>
      </c>
      <c r="DX24" s="510"/>
      <c r="DY24" s="510"/>
      <c r="DZ24">
        <v>1300</v>
      </c>
      <c r="EA24" s="275" t="s">
        <v>8151</v>
      </c>
      <c r="EB24" t="s">
        <v>8261</v>
      </c>
      <c r="EC24" t="s">
        <v>8261</v>
      </c>
    </row>
    <row r="25" spans="1:134" s="275" customFormat="1" x14ac:dyDescent="0.25">
      <c r="A25" s="164">
        <v>561</v>
      </c>
      <c r="B25" s="151" t="s">
        <v>2200</v>
      </c>
      <c r="C25" s="46" t="s">
        <v>2199</v>
      </c>
      <c r="D25" s="46" t="s">
        <v>2185</v>
      </c>
      <c r="E25" s="63" t="s">
        <v>612</v>
      </c>
      <c r="F25" s="63" t="s">
        <v>2002</v>
      </c>
      <c r="G25" s="47" t="s">
        <v>2201</v>
      </c>
      <c r="H25" s="47"/>
      <c r="I25" s="47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28"/>
      <c r="Y25" s="28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5"/>
      <c r="AM25" s="35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28"/>
      <c r="BO25" s="28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28"/>
      <c r="CC25" s="28">
        <v>1200</v>
      </c>
      <c r="CD25" s="113"/>
      <c r="CE25" s="113"/>
      <c r="CF25" s="31">
        <v>1200</v>
      </c>
      <c r="CG25" s="31">
        <v>1200</v>
      </c>
      <c r="CH25" s="31">
        <v>1200</v>
      </c>
      <c r="CI25" s="47">
        <v>1200</v>
      </c>
      <c r="CJ25" s="47">
        <v>1200</v>
      </c>
      <c r="CK25" s="47">
        <v>1200</v>
      </c>
      <c r="CL25" s="47">
        <v>1200</v>
      </c>
      <c r="CM25" s="47">
        <v>1200</v>
      </c>
      <c r="CN25" s="229">
        <v>1200</v>
      </c>
      <c r="CO25" s="47">
        <v>1200</v>
      </c>
      <c r="CP25" s="31">
        <v>0</v>
      </c>
      <c r="CQ25" s="28"/>
      <c r="CR25" s="28"/>
      <c r="CS25" s="28"/>
      <c r="CT25" s="406">
        <v>1200</v>
      </c>
      <c r="CU25" s="47" t="s">
        <v>2940</v>
      </c>
      <c r="CV25" s="47" t="s">
        <v>3109</v>
      </c>
      <c r="CW25" s="47" t="s">
        <v>3267</v>
      </c>
      <c r="CX25" s="47" t="s">
        <v>3500</v>
      </c>
      <c r="CY25" s="47" t="s">
        <v>3704</v>
      </c>
      <c r="CZ25" s="47" t="s">
        <v>3953</v>
      </c>
      <c r="DA25" s="47" t="s">
        <v>4061</v>
      </c>
      <c r="DB25" s="47" t="s">
        <v>4397</v>
      </c>
      <c r="DC25" s="47" t="s">
        <v>4663</v>
      </c>
      <c r="DD25" s="47" t="s">
        <v>4967</v>
      </c>
      <c r="DE25" s="47" t="s">
        <v>5193</v>
      </c>
      <c r="DF25" s="196" t="s">
        <v>5193</v>
      </c>
      <c r="DG25" s="28"/>
      <c r="DH25" s="510"/>
      <c r="DI25" s="28"/>
      <c r="DJ25" s="542" t="s">
        <v>5836</v>
      </c>
      <c r="DK25" s="520" t="s">
        <v>5836</v>
      </c>
      <c r="DL25" s="520" t="s">
        <v>6216</v>
      </c>
      <c r="DM25" s="520" t="s">
        <v>6216</v>
      </c>
      <c r="DN25" s="542" t="s">
        <v>6423</v>
      </c>
      <c r="DO25" s="542" t="s">
        <v>6423</v>
      </c>
      <c r="DP25" s="542" t="s">
        <v>6612</v>
      </c>
      <c r="DQ25" s="520" t="s">
        <v>6828</v>
      </c>
      <c r="DR25" s="520" t="s">
        <v>7048</v>
      </c>
      <c r="DS25" s="520" t="s">
        <v>7243</v>
      </c>
      <c r="DT25" s="542" t="s">
        <v>7485</v>
      </c>
      <c r="DU25" s="542" t="s">
        <v>7904</v>
      </c>
      <c r="DV25" s="339">
        <f t="shared" si="1"/>
        <v>0</v>
      </c>
      <c r="DW25" s="435">
        <f t="shared" si="0"/>
        <v>2400</v>
      </c>
      <c r="DX25" s="510"/>
      <c r="DY25" s="510"/>
      <c r="EA25" s="275" t="s">
        <v>8151</v>
      </c>
      <c r="EB25" s="275" t="s">
        <v>8261</v>
      </c>
      <c r="EC25" s="275" t="s">
        <v>8261</v>
      </c>
    </row>
    <row r="26" spans="1:134" x14ac:dyDescent="0.25">
      <c r="A26" s="164">
        <v>605</v>
      </c>
      <c r="B26" s="151" t="s">
        <v>3348</v>
      </c>
      <c r="C26" s="54" t="s">
        <v>572</v>
      </c>
      <c r="D26" s="54" t="s">
        <v>1287</v>
      </c>
      <c r="E26" s="31"/>
      <c r="F26" s="31" t="s">
        <v>4509</v>
      </c>
      <c r="G26" s="42" t="s">
        <v>6183</v>
      </c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28"/>
      <c r="Y26" s="28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28"/>
      <c r="BO26" s="28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28"/>
      <c r="CC26" s="28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 t="s">
        <v>990</v>
      </c>
      <c r="CT26" s="406">
        <v>1000</v>
      </c>
      <c r="CU26" s="47" t="s">
        <v>2971</v>
      </c>
      <c r="CV26" s="47" t="s">
        <v>3349</v>
      </c>
      <c r="CW26" s="47" t="s">
        <v>3349</v>
      </c>
      <c r="CX26" s="47" t="s">
        <v>3349</v>
      </c>
      <c r="CY26" s="47" t="s">
        <v>3349</v>
      </c>
      <c r="CZ26" s="47" t="s">
        <v>3984</v>
      </c>
      <c r="DA26" s="47" t="s">
        <v>3984</v>
      </c>
      <c r="DB26" s="47" t="s">
        <v>3984</v>
      </c>
      <c r="DC26" s="47" t="s">
        <v>4175</v>
      </c>
      <c r="DD26" s="47" t="s">
        <v>4284</v>
      </c>
      <c r="DE26" s="47" t="s">
        <v>4572</v>
      </c>
      <c r="DF26" s="196" t="s">
        <v>5135</v>
      </c>
      <c r="DG26" s="28"/>
      <c r="DH26" s="28"/>
      <c r="DI26" s="28"/>
      <c r="DJ26" s="542" t="s">
        <v>6405</v>
      </c>
      <c r="DK26" s="520" t="s">
        <v>6405</v>
      </c>
      <c r="DL26" s="520" t="s">
        <v>6719</v>
      </c>
      <c r="DM26" s="520" t="s">
        <v>6908</v>
      </c>
      <c r="DN26" s="542" t="s">
        <v>7087</v>
      </c>
      <c r="DO26" s="542" t="s">
        <v>7840</v>
      </c>
      <c r="DP26" s="542" t="s">
        <v>7840</v>
      </c>
      <c r="DQ26" s="542" t="s">
        <v>7840</v>
      </c>
      <c r="DR26" s="542" t="s">
        <v>7840</v>
      </c>
      <c r="DS26" s="542" t="s">
        <v>7840</v>
      </c>
      <c r="DT26" s="542" t="s">
        <v>7909</v>
      </c>
      <c r="DU26" s="542" t="s">
        <v>7909</v>
      </c>
      <c r="DV26" s="339">
        <f t="shared" si="1"/>
        <v>0</v>
      </c>
      <c r="DW26" s="47">
        <f t="shared" si="0"/>
        <v>2000</v>
      </c>
      <c r="DX26" s="28"/>
      <c r="DY26" s="28"/>
      <c r="DZ26" s="275" t="s">
        <v>7909</v>
      </c>
    </row>
    <row r="27" spans="1:134" x14ac:dyDescent="0.25">
      <c r="A27" s="138">
        <v>426</v>
      </c>
      <c r="B27" s="196" t="s">
        <v>1534</v>
      </c>
      <c r="C27" s="54" t="s">
        <v>1531</v>
      </c>
      <c r="D27" s="54" t="s">
        <v>1532</v>
      </c>
      <c r="E27" s="63" t="s">
        <v>398</v>
      </c>
      <c r="F27" s="63" t="s">
        <v>1350</v>
      </c>
      <c r="G27" s="31" t="s">
        <v>1535</v>
      </c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28"/>
      <c r="AL27" s="28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28">
        <v>1000</v>
      </c>
      <c r="AZ27" s="28">
        <v>1000</v>
      </c>
      <c r="BA27" s="31">
        <v>1000</v>
      </c>
      <c r="BB27" s="31"/>
      <c r="BC27" s="31"/>
      <c r="BD27" s="31">
        <v>1000</v>
      </c>
      <c r="BE27" s="31">
        <v>1000</v>
      </c>
      <c r="BF27" s="31">
        <v>1000</v>
      </c>
      <c r="BG27" s="31">
        <v>1000</v>
      </c>
      <c r="BH27" s="31">
        <v>1000</v>
      </c>
      <c r="BI27" s="31">
        <v>1000</v>
      </c>
      <c r="BJ27" s="31">
        <v>1000</v>
      </c>
      <c r="BK27" s="31">
        <v>1000</v>
      </c>
      <c r="BL27" s="31">
        <v>1000</v>
      </c>
      <c r="BM27" s="28"/>
      <c r="BN27" s="28">
        <v>1000</v>
      </c>
      <c r="BO27" s="31">
        <v>1000</v>
      </c>
      <c r="BP27" s="31">
        <v>1000</v>
      </c>
      <c r="BQ27" s="47">
        <v>1000</v>
      </c>
      <c r="BR27" s="47">
        <v>1000</v>
      </c>
      <c r="BS27" s="47">
        <v>1000</v>
      </c>
      <c r="BT27" s="47">
        <v>1000</v>
      </c>
      <c r="BU27" s="47">
        <v>1000</v>
      </c>
      <c r="BV27" s="47">
        <v>1000</v>
      </c>
      <c r="BW27" s="47">
        <v>1000</v>
      </c>
      <c r="BX27" s="47">
        <v>1000</v>
      </c>
      <c r="BY27" s="47">
        <v>1000</v>
      </c>
      <c r="BZ27" s="47">
        <v>1000</v>
      </c>
      <c r="CA27" s="280" t="s">
        <v>2249</v>
      </c>
      <c r="CB27" s="28">
        <v>1200</v>
      </c>
      <c r="CC27" s="47">
        <v>1200</v>
      </c>
      <c r="CD27" s="47">
        <v>1200</v>
      </c>
      <c r="CE27" s="47">
        <v>1200</v>
      </c>
      <c r="CF27" s="47">
        <v>1200</v>
      </c>
      <c r="CG27" s="47">
        <v>1200</v>
      </c>
      <c r="CH27" s="47">
        <v>1200</v>
      </c>
      <c r="CI27" s="47">
        <v>1200</v>
      </c>
      <c r="CJ27" s="47">
        <v>1200</v>
      </c>
      <c r="CK27" s="47">
        <v>1200</v>
      </c>
      <c r="CL27" s="47">
        <v>1200</v>
      </c>
      <c r="CM27" s="47">
        <v>1200</v>
      </c>
      <c r="CN27" s="47">
        <v>1200</v>
      </c>
      <c r="CO27" s="31">
        <f>1200*COUNTBLANK(CC27:CN27)</f>
        <v>0</v>
      </c>
      <c r="CP27" s="28"/>
      <c r="CQ27" s="19"/>
      <c r="CT27" s="406">
        <v>1400</v>
      </c>
      <c r="CU27" s="31" t="s">
        <v>2563</v>
      </c>
      <c r="CV27" s="31" t="s">
        <v>2967</v>
      </c>
      <c r="CW27" s="31" t="s">
        <v>3236</v>
      </c>
      <c r="CX27" s="31" t="s">
        <v>3236</v>
      </c>
      <c r="CY27" s="31" t="s">
        <v>3236</v>
      </c>
      <c r="CZ27" s="47" t="s">
        <v>3548</v>
      </c>
      <c r="DA27" s="47" t="s">
        <v>3789</v>
      </c>
      <c r="DB27" s="47" t="s">
        <v>4076</v>
      </c>
      <c r="DC27" s="47" t="s">
        <v>4076</v>
      </c>
      <c r="DD27" s="47" t="s">
        <v>4490</v>
      </c>
      <c r="DE27" s="47" t="s">
        <v>4690</v>
      </c>
      <c r="DF27" s="196" t="s">
        <v>5114</v>
      </c>
      <c r="DG27" s="28"/>
      <c r="DH27" s="28"/>
      <c r="DI27" s="28"/>
      <c r="DJ27" s="542" t="s">
        <v>5510</v>
      </c>
      <c r="DK27" s="541" t="s">
        <v>5800</v>
      </c>
      <c r="DL27" s="520" t="s">
        <v>5999</v>
      </c>
      <c r="DM27" s="520" t="s">
        <v>6191</v>
      </c>
      <c r="DN27" s="542" t="s">
        <v>6398</v>
      </c>
      <c r="DO27" s="542" t="s">
        <v>6608</v>
      </c>
      <c r="DP27" s="542" t="s">
        <v>6859</v>
      </c>
      <c r="DQ27" s="520" t="s">
        <v>6859</v>
      </c>
      <c r="DR27" s="520" t="s">
        <v>7037</v>
      </c>
      <c r="DS27" s="520" t="s">
        <v>7294</v>
      </c>
      <c r="DT27" s="542"/>
      <c r="DU27" s="542"/>
      <c r="DV27" s="339">
        <f t="shared" si="1"/>
        <v>2</v>
      </c>
      <c r="DW27" s="47">
        <f t="shared" si="0"/>
        <v>5600</v>
      </c>
      <c r="DX27" s="28"/>
      <c r="DY27" s="28"/>
      <c r="DZ27" s="275" t="s">
        <v>8167</v>
      </c>
      <c r="EA27" s="275" t="s">
        <v>8167</v>
      </c>
    </row>
    <row r="28" spans="1:134" x14ac:dyDescent="0.25">
      <c r="A28" s="164">
        <v>489</v>
      </c>
      <c r="B28" s="196" t="s">
        <v>1862</v>
      </c>
      <c r="C28" s="54" t="s">
        <v>1860</v>
      </c>
      <c r="D28" s="54" t="s">
        <v>1861</v>
      </c>
      <c r="E28" s="63" t="s">
        <v>612</v>
      </c>
      <c r="F28" s="63" t="s">
        <v>1650</v>
      </c>
      <c r="G28" s="42" t="s">
        <v>1863</v>
      </c>
      <c r="H28" s="42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28"/>
      <c r="AL28" s="28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28"/>
      <c r="AZ28" s="28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28">
        <v>2500</v>
      </c>
      <c r="BN28" s="28"/>
      <c r="BO28" s="113"/>
      <c r="BP28" s="113"/>
      <c r="BQ28" s="113"/>
      <c r="BR28" s="31">
        <v>1100</v>
      </c>
      <c r="BS28" s="31">
        <v>1100</v>
      </c>
      <c r="BT28" s="31">
        <v>1100</v>
      </c>
      <c r="BU28" s="31">
        <v>1100</v>
      </c>
      <c r="BV28" s="31">
        <v>1100</v>
      </c>
      <c r="BW28" s="31">
        <v>1100</v>
      </c>
      <c r="BX28" s="31">
        <v>1100</v>
      </c>
      <c r="BY28" s="31">
        <v>1100</v>
      </c>
      <c r="BZ28" s="31">
        <v>1100</v>
      </c>
      <c r="CA28" s="280" t="s">
        <v>2249</v>
      </c>
      <c r="CB28" s="28">
        <v>1200</v>
      </c>
      <c r="CC28" s="31">
        <v>1200</v>
      </c>
      <c r="CD28" s="31">
        <v>1200</v>
      </c>
      <c r="CE28" s="31">
        <v>1200</v>
      </c>
      <c r="CF28" s="31">
        <v>1200</v>
      </c>
      <c r="CG28" s="31">
        <v>1200</v>
      </c>
      <c r="CH28" s="31">
        <v>1200</v>
      </c>
      <c r="CI28" s="31">
        <v>1200</v>
      </c>
      <c r="CJ28" s="31">
        <v>1200</v>
      </c>
      <c r="CK28" s="31">
        <v>1200</v>
      </c>
      <c r="CL28" s="31">
        <v>1200</v>
      </c>
      <c r="CM28" s="31">
        <v>1200</v>
      </c>
      <c r="CN28" s="31">
        <v>1200</v>
      </c>
      <c r="CO28" s="31">
        <f>1200*COUNTBLANK(CC28:CN28)</f>
        <v>0</v>
      </c>
      <c r="CP28" s="28"/>
      <c r="CQ28" s="19"/>
      <c r="CR28" s="28" t="s">
        <v>3784</v>
      </c>
      <c r="CT28" s="406">
        <v>1400</v>
      </c>
      <c r="CU28" s="31" t="s">
        <v>2570</v>
      </c>
      <c r="CV28" s="31" t="s">
        <v>2789</v>
      </c>
      <c r="CW28" s="31" t="s">
        <v>3168</v>
      </c>
      <c r="CX28" s="47" t="s">
        <v>3168</v>
      </c>
      <c r="CY28" s="47" t="s">
        <v>3168</v>
      </c>
      <c r="CZ28" s="47" t="s">
        <v>3499</v>
      </c>
      <c r="DA28" s="47" t="s">
        <v>3746</v>
      </c>
      <c r="DB28" s="47" t="s">
        <v>3852</v>
      </c>
      <c r="DC28" s="47" t="s">
        <v>4082</v>
      </c>
      <c r="DD28" s="47" t="s">
        <v>4414</v>
      </c>
      <c r="DE28" s="47" t="s">
        <v>4594</v>
      </c>
      <c r="DF28" s="196" t="s">
        <v>4851</v>
      </c>
      <c r="DG28" s="28"/>
      <c r="DH28" s="28"/>
      <c r="DI28" s="28"/>
      <c r="DJ28" s="542" t="s">
        <v>5192</v>
      </c>
      <c r="DK28" s="541" t="s">
        <v>5497</v>
      </c>
      <c r="DL28" s="520" t="s">
        <v>5497</v>
      </c>
      <c r="DM28" s="520" t="s">
        <v>5902</v>
      </c>
      <c r="DN28" s="542" t="s">
        <v>5902</v>
      </c>
      <c r="DO28" s="542" t="s">
        <v>6110</v>
      </c>
      <c r="DP28" s="520" t="s">
        <v>6371</v>
      </c>
      <c r="DQ28" s="520" t="s">
        <v>6564</v>
      </c>
      <c r="DR28" s="520" t="s">
        <v>6837</v>
      </c>
      <c r="DS28" s="520" t="s">
        <v>7049</v>
      </c>
      <c r="DT28" s="542" t="s">
        <v>7193</v>
      </c>
      <c r="DU28" s="542" t="s">
        <v>7554</v>
      </c>
      <c r="DV28" s="339">
        <f t="shared" si="1"/>
        <v>0</v>
      </c>
      <c r="DW28" s="47">
        <f t="shared" si="0"/>
        <v>2800</v>
      </c>
      <c r="DX28" s="28"/>
      <c r="DY28" s="28"/>
      <c r="DZ28" t="s">
        <v>7752</v>
      </c>
      <c r="EA28" s="275" t="s">
        <v>8057</v>
      </c>
    </row>
    <row r="29" spans="1:134" x14ac:dyDescent="0.25">
      <c r="A29" s="37">
        <v>176</v>
      </c>
      <c r="B29" s="265" t="s">
        <v>437</v>
      </c>
      <c r="C29" s="63" t="s">
        <v>436</v>
      </c>
      <c r="D29" s="180" t="s">
        <v>435</v>
      </c>
      <c r="E29" s="64" t="s">
        <v>382</v>
      </c>
      <c r="F29" s="64" t="s">
        <v>5</v>
      </c>
      <c r="G29" s="65" t="s">
        <v>883</v>
      </c>
      <c r="H29" s="288"/>
      <c r="I29" s="65"/>
      <c r="J29" s="64"/>
      <c r="K29" s="64">
        <v>750</v>
      </c>
      <c r="L29" s="83"/>
      <c r="M29" s="83"/>
      <c r="N29" s="83"/>
      <c r="O29" s="83"/>
      <c r="P29" s="83"/>
      <c r="Q29" s="83"/>
      <c r="R29" s="83"/>
      <c r="S29" s="64">
        <v>750</v>
      </c>
      <c r="T29" s="64">
        <v>750</v>
      </c>
      <c r="U29" s="64">
        <v>750</v>
      </c>
      <c r="V29" s="64">
        <v>750</v>
      </c>
      <c r="W29" s="64">
        <v>750</v>
      </c>
      <c r="X29" s="67"/>
      <c r="Y29" s="67">
        <v>800</v>
      </c>
      <c r="Z29" s="66">
        <v>600</v>
      </c>
      <c r="AA29" s="66">
        <v>600</v>
      </c>
      <c r="AB29" s="102">
        <v>800</v>
      </c>
      <c r="AC29" s="102">
        <v>800</v>
      </c>
      <c r="AD29" s="2">
        <v>600</v>
      </c>
      <c r="AE29">
        <v>600</v>
      </c>
      <c r="AF29">
        <v>600</v>
      </c>
      <c r="AG29">
        <v>600</v>
      </c>
      <c r="AH29">
        <v>600</v>
      </c>
      <c r="AI29">
        <v>600</v>
      </c>
      <c r="AJ29">
        <v>600</v>
      </c>
      <c r="AK29">
        <v>600</v>
      </c>
      <c r="AL29">
        <v>600</v>
      </c>
      <c r="AM29" s="28"/>
      <c r="AN29" s="122"/>
      <c r="AO29">
        <v>650</v>
      </c>
      <c r="AP29">
        <v>650</v>
      </c>
      <c r="AQ29">
        <v>650</v>
      </c>
      <c r="AR29">
        <v>650</v>
      </c>
      <c r="AS29">
        <v>650</v>
      </c>
      <c r="AT29">
        <v>650</v>
      </c>
      <c r="AU29">
        <v>650</v>
      </c>
      <c r="AV29" s="640" t="s">
        <v>1323</v>
      </c>
      <c r="AW29" s="640"/>
      <c r="AX29" s="640"/>
      <c r="AY29" s="640"/>
      <c r="AZ29" s="641"/>
      <c r="BA29" s="28"/>
      <c r="BB29" s="28"/>
      <c r="BO29" s="28"/>
      <c r="BP29" s="28"/>
      <c r="BQ29" s="31"/>
      <c r="BR29" s="31"/>
      <c r="CC29" s="28"/>
      <c r="CD29" s="19"/>
      <c r="CE29" s="19"/>
      <c r="CF29" s="28"/>
      <c r="CG29" s="28"/>
      <c r="CQ29"/>
      <c r="CR29"/>
      <c r="CS29" s="275"/>
      <c r="CT29" s="275"/>
      <c r="CU29" s="275"/>
      <c r="CV29" s="19">
        <v>0</v>
      </c>
      <c r="CW29" s="179"/>
      <c r="CX29" s="179"/>
      <c r="CY29" s="179"/>
      <c r="CZ29" s="179"/>
      <c r="DA29" s="179"/>
      <c r="DB29" s="179"/>
      <c r="DC29" s="179"/>
      <c r="DD29" s="5"/>
      <c r="DE29" s="5"/>
      <c r="DF29" s="5"/>
      <c r="DG29" s="28"/>
      <c r="DH29" s="28" t="s">
        <v>5367</v>
      </c>
      <c r="DI29" s="28"/>
      <c r="DJ29" s="5"/>
      <c r="DK29" s="5" t="s">
        <v>5368</v>
      </c>
      <c r="DL29" s="520" t="s">
        <v>5660</v>
      </c>
      <c r="DM29" s="520" t="s">
        <v>5824</v>
      </c>
      <c r="DN29" s="520" t="s">
        <v>5824</v>
      </c>
      <c r="DO29" s="520" t="s">
        <v>6082</v>
      </c>
      <c r="DP29" s="520" t="s">
        <v>6525</v>
      </c>
      <c r="DQ29" s="520" t="s">
        <v>6526</v>
      </c>
      <c r="DR29" s="520" t="s">
        <v>6750</v>
      </c>
      <c r="DS29" s="520" t="s">
        <v>6902</v>
      </c>
      <c r="DT29" s="520" t="s">
        <v>7137</v>
      </c>
      <c r="DU29" s="520" t="s">
        <v>7366</v>
      </c>
      <c r="DV29" s="339">
        <f t="shared" si="1"/>
        <v>1</v>
      </c>
      <c r="DW29" s="47"/>
      <c r="DX29" s="28"/>
      <c r="DY29" s="28"/>
      <c r="DZ29" t="s">
        <v>8125</v>
      </c>
      <c r="EA29" s="275" t="s">
        <v>8126</v>
      </c>
      <c r="EB29" t="s">
        <v>8197</v>
      </c>
      <c r="EC29" t="s">
        <v>8305</v>
      </c>
    </row>
    <row r="30" spans="1:134" s="275" customFormat="1" x14ac:dyDescent="0.25">
      <c r="A30" s="164">
        <v>720</v>
      </c>
      <c r="B30" s="137" t="s">
        <v>5610</v>
      </c>
      <c r="C30" s="3" t="s">
        <v>1889</v>
      </c>
      <c r="D30" s="3" t="s">
        <v>5608</v>
      </c>
      <c r="E30" s="118" t="s">
        <v>1587</v>
      </c>
      <c r="F30" s="118" t="s">
        <v>4509</v>
      </c>
      <c r="G30" s="169" t="s">
        <v>5611</v>
      </c>
      <c r="H30" s="481"/>
      <c r="AK30" s="103"/>
      <c r="AL30" s="80"/>
      <c r="AY30" s="103"/>
      <c r="AZ30" s="103"/>
      <c r="BM30" s="103"/>
      <c r="BN30" s="80"/>
      <c r="BO30" s="482"/>
      <c r="BP30" s="482"/>
      <c r="BQ30" s="22"/>
      <c r="CA30" s="433"/>
      <c r="CB30" s="80"/>
      <c r="CP30" s="103"/>
      <c r="CQ30" s="483"/>
      <c r="CR30" s="80"/>
      <c r="CS30" s="80"/>
      <c r="CT30" s="464"/>
      <c r="CU30" s="463"/>
      <c r="CV30" s="24"/>
      <c r="CW30" s="24"/>
      <c r="CX30" s="7"/>
      <c r="CY30" s="7"/>
      <c r="CZ30" s="7"/>
      <c r="DA30" s="7"/>
      <c r="DB30" s="7"/>
      <c r="DC30" s="7"/>
      <c r="DD30" s="7"/>
      <c r="DE30" s="7"/>
      <c r="DF30" s="7"/>
      <c r="DG30" s="28"/>
      <c r="DH30" s="28" t="s">
        <v>7826</v>
      </c>
      <c r="DI30" s="28">
        <v>1500</v>
      </c>
      <c r="DJ30" s="542">
        <v>0</v>
      </c>
      <c r="DK30" s="520">
        <v>0</v>
      </c>
      <c r="DL30" s="520" t="s">
        <v>5626</v>
      </c>
      <c r="DM30" s="520" t="s">
        <v>6034</v>
      </c>
      <c r="DN30" s="520" t="s">
        <v>6034</v>
      </c>
      <c r="DO30" s="520" t="s">
        <v>6034</v>
      </c>
      <c r="DP30" s="520" t="s">
        <v>6287</v>
      </c>
      <c r="DQ30" s="520" t="s">
        <v>6565</v>
      </c>
      <c r="DR30" s="520" t="s">
        <v>6826</v>
      </c>
      <c r="DS30" s="520" t="s">
        <v>6953</v>
      </c>
      <c r="DT30" s="568" t="s">
        <v>7354</v>
      </c>
      <c r="DU30" s="568" t="s">
        <v>7354</v>
      </c>
      <c r="DV30" s="339">
        <f t="shared" si="1"/>
        <v>0</v>
      </c>
      <c r="DW30" s="355"/>
      <c r="DX30" s="28"/>
      <c r="DY30" s="28"/>
      <c r="DZ30" s="275" t="s">
        <v>8181</v>
      </c>
      <c r="EA30" s="275" t="s">
        <v>8181</v>
      </c>
      <c r="EB30" s="275" t="s">
        <v>8182</v>
      </c>
      <c r="EC30" s="7" t="s">
        <v>8182</v>
      </c>
    </row>
    <row r="31" spans="1:134" s="275" customFormat="1" x14ac:dyDescent="0.25">
      <c r="A31" s="164">
        <v>732</v>
      </c>
      <c r="B31" s="137" t="s">
        <v>5983</v>
      </c>
      <c r="C31" s="3" t="s">
        <v>5982</v>
      </c>
      <c r="D31" s="3" t="s">
        <v>1287</v>
      </c>
      <c r="E31" s="118" t="s">
        <v>1587</v>
      </c>
      <c r="F31" s="118" t="s">
        <v>4509</v>
      </c>
      <c r="G31" s="169" t="s">
        <v>5984</v>
      </c>
      <c r="H31" s="275" t="s">
        <v>2494</v>
      </c>
      <c r="I31" s="275" t="s">
        <v>5985</v>
      </c>
      <c r="AK31" s="103"/>
      <c r="AL31" s="80"/>
      <c r="AY31" s="103"/>
      <c r="AZ31" s="103"/>
      <c r="BM31" s="103"/>
      <c r="BN31" s="80"/>
      <c r="BO31" s="482"/>
      <c r="BP31" s="482"/>
      <c r="BQ31" s="22"/>
      <c r="CA31" s="433"/>
      <c r="CB31" s="80"/>
      <c r="CP31" s="103"/>
      <c r="CQ31" s="483"/>
      <c r="CR31" s="80"/>
      <c r="CS31" s="80"/>
      <c r="CT31" s="464"/>
      <c r="CU31" s="463"/>
      <c r="CV31" s="24"/>
      <c r="CW31" s="24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28"/>
      <c r="DI31" s="7"/>
      <c r="DJ31" s="47">
        <v>0</v>
      </c>
      <c r="DK31" s="47">
        <v>0</v>
      </c>
      <c r="DL31" s="47">
        <v>0</v>
      </c>
      <c r="DM31" s="47">
        <v>0</v>
      </c>
      <c r="DN31" s="47">
        <v>0</v>
      </c>
      <c r="DO31" s="520" t="s">
        <v>6405</v>
      </c>
      <c r="DP31" s="520" t="s">
        <v>6405</v>
      </c>
      <c r="DQ31" s="520" t="s">
        <v>6719</v>
      </c>
      <c r="DR31" s="520" t="s">
        <v>6908</v>
      </c>
      <c r="DS31" s="520" t="s">
        <v>7087</v>
      </c>
      <c r="DT31" s="520" t="s">
        <v>7909</v>
      </c>
      <c r="DU31" s="520" t="s">
        <v>7909</v>
      </c>
      <c r="DV31" s="339">
        <f t="shared" si="1"/>
        <v>0</v>
      </c>
      <c r="DW31" s="355"/>
      <c r="DX31" s="28"/>
      <c r="DY31" s="28"/>
      <c r="DZ31" s="275" t="s">
        <v>7909</v>
      </c>
    </row>
    <row r="32" spans="1:134" s="275" customFormat="1" x14ac:dyDescent="0.25">
      <c r="A32" s="164"/>
      <c r="B32" s="137"/>
      <c r="C32" s="3"/>
      <c r="D32" s="3"/>
      <c r="E32" s="118"/>
      <c r="F32" s="118"/>
      <c r="G32" s="169"/>
      <c r="H32" s="481"/>
      <c r="AK32" s="103"/>
      <c r="AL32" s="80"/>
      <c r="AY32" s="103"/>
      <c r="AZ32" s="103"/>
      <c r="BM32" s="103"/>
      <c r="BN32" s="80"/>
      <c r="BO32" s="482"/>
      <c r="BP32" s="482"/>
      <c r="BQ32" s="22"/>
      <c r="CA32" s="433"/>
      <c r="CB32" s="80"/>
      <c r="CP32" s="103"/>
      <c r="CQ32" s="483"/>
      <c r="CR32" s="80"/>
      <c r="CS32" s="80"/>
      <c r="CT32" s="464"/>
      <c r="CU32" s="463"/>
      <c r="CV32" s="24"/>
      <c r="CW32" s="24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355"/>
      <c r="DX32" s="7"/>
      <c r="DY32" s="7"/>
    </row>
    <row r="33" spans="1:131" s="275" customFormat="1" x14ac:dyDescent="0.25">
      <c r="A33" s="394" t="s">
        <v>4221</v>
      </c>
      <c r="B33" s="166"/>
      <c r="C33" s="432"/>
      <c r="D33" s="432"/>
      <c r="E33" s="118"/>
      <c r="F33" s="118"/>
      <c r="G33" s="169"/>
      <c r="H33" s="42"/>
      <c r="AK33" s="103"/>
      <c r="AL33" s="28"/>
      <c r="AY33" s="103"/>
      <c r="AZ33" s="103"/>
      <c r="BM33" s="103"/>
      <c r="BN33" s="28"/>
      <c r="BO33" s="113"/>
      <c r="BP33" s="113"/>
      <c r="BQ33" s="22"/>
      <c r="CA33" s="433"/>
      <c r="CB33" s="28"/>
      <c r="CP33" s="103"/>
      <c r="CQ33" s="19"/>
      <c r="CR33" s="28"/>
      <c r="CS33" s="28"/>
      <c r="CT33" s="406"/>
      <c r="CU33" s="31"/>
      <c r="CV33" s="24"/>
      <c r="CW33" s="24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47"/>
      <c r="DX33" s="7"/>
      <c r="DY33" s="7"/>
    </row>
    <row r="34" spans="1:131" x14ac:dyDescent="0.25">
      <c r="A34" s="326">
        <v>498</v>
      </c>
      <c r="B34" s="327" t="s">
        <v>1910</v>
      </c>
      <c r="C34" s="437" t="s">
        <v>1909</v>
      </c>
      <c r="D34" s="185" t="s">
        <v>118</v>
      </c>
      <c r="E34" s="118" t="s">
        <v>398</v>
      </c>
      <c r="F34" s="118" t="s">
        <v>1650</v>
      </c>
      <c r="G34" t="s">
        <v>1911</v>
      </c>
      <c r="H34" s="31"/>
      <c r="I34" s="31"/>
      <c r="X34" s="28"/>
      <c r="Y34" s="28"/>
      <c r="BN34" s="28">
        <v>1500</v>
      </c>
      <c r="BO34" s="28"/>
      <c r="BP34" s="113"/>
      <c r="BQ34" s="113"/>
      <c r="BR34" s="22"/>
      <c r="BS34" s="22"/>
      <c r="BT34" s="22"/>
      <c r="BU34">
        <v>800</v>
      </c>
      <c r="BV34">
        <v>800</v>
      </c>
      <c r="BW34">
        <v>800</v>
      </c>
      <c r="BX34">
        <v>800</v>
      </c>
      <c r="BY34">
        <v>800</v>
      </c>
      <c r="BZ34">
        <v>800</v>
      </c>
      <c r="CA34">
        <v>800</v>
      </c>
      <c r="CB34" s="28"/>
      <c r="CC34" s="28"/>
      <c r="CD34" s="185" t="s">
        <v>4205</v>
      </c>
      <c r="CE34" s="185" t="s">
        <v>4205</v>
      </c>
      <c r="CF34" s="185" t="s">
        <v>4205</v>
      </c>
      <c r="CG34" s="185" t="s">
        <v>4205</v>
      </c>
      <c r="CH34" s="185" t="s">
        <v>4205</v>
      </c>
      <c r="CI34" s="185"/>
      <c r="CJ34" s="185"/>
      <c r="CK34" s="185"/>
      <c r="CL34" s="185"/>
      <c r="CM34" s="185"/>
      <c r="CN34" s="185"/>
      <c r="CP34" s="5">
        <v>0</v>
      </c>
      <c r="CT34" s="406">
        <v>900</v>
      </c>
      <c r="DW34" s="436">
        <v>0</v>
      </c>
      <c r="DX34" s="544"/>
      <c r="DY34" s="544"/>
      <c r="DZ34" s="275" t="s">
        <v>4238</v>
      </c>
    </row>
    <row r="35" spans="1:131" s="275" customFormat="1" x14ac:dyDescent="0.25">
      <c r="A35" s="164"/>
      <c r="B35" s="137"/>
      <c r="C35" s="3"/>
      <c r="D35" s="3"/>
      <c r="G35" s="41"/>
      <c r="X35" s="28"/>
      <c r="Y35" s="28"/>
      <c r="AL35" s="35"/>
      <c r="AM35" s="35"/>
      <c r="BN35" s="28"/>
      <c r="BO35" s="28"/>
      <c r="BP35" s="31"/>
      <c r="BQ35" s="31"/>
      <c r="CB35" s="28"/>
      <c r="CC35" s="28"/>
      <c r="CQ35" s="28"/>
      <c r="CR35" s="28"/>
      <c r="CS35" s="28"/>
      <c r="CT35" s="406"/>
      <c r="CU35" s="4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>
        <f>1500*5</f>
        <v>7500</v>
      </c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47"/>
      <c r="DX35" s="7"/>
      <c r="DY35" s="7"/>
    </row>
    <row r="36" spans="1:131" s="275" customFormat="1" x14ac:dyDescent="0.25">
      <c r="A36" s="64" t="s">
        <v>4196</v>
      </c>
      <c r="B36" s="137"/>
      <c r="C36" s="3"/>
      <c r="D36" s="3"/>
      <c r="G36" s="41"/>
      <c r="X36" s="28"/>
      <c r="Y36" s="28"/>
      <c r="AL36" s="35"/>
      <c r="AM36" s="35"/>
      <c r="BN36" s="28"/>
      <c r="BO36" s="28"/>
      <c r="BP36" s="31"/>
      <c r="BQ36" s="31"/>
      <c r="CB36" s="28"/>
      <c r="CC36" s="28"/>
      <c r="CQ36" s="28"/>
      <c r="CR36" s="28"/>
      <c r="CS36" s="28"/>
      <c r="CT36" s="406"/>
      <c r="CU36" s="4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47"/>
      <c r="DX36" s="7"/>
      <c r="DY36" s="7"/>
    </row>
    <row r="37" spans="1:131" x14ac:dyDescent="0.25">
      <c r="A37" s="37">
        <f>+A7+1</f>
        <v>45</v>
      </c>
      <c r="B37" s="79" t="str">
        <f t="shared" ref="B37:B43" si="3">+IF(C37=0,"",CONCATENATE("T-",E37,"/",TEXT(A37,"0000")))</f>
        <v>T-II/0045</v>
      </c>
      <c r="C37" s="68" t="s">
        <v>334</v>
      </c>
      <c r="D37" s="64" t="s">
        <v>335</v>
      </c>
      <c r="E37" s="64" t="s">
        <v>331</v>
      </c>
      <c r="F37" s="64" t="s">
        <v>5</v>
      </c>
      <c r="G37" s="65" t="s">
        <v>838</v>
      </c>
      <c r="H37" s="65"/>
      <c r="I37" s="65"/>
      <c r="J37" s="64">
        <v>2000</v>
      </c>
      <c r="K37" s="64">
        <v>750</v>
      </c>
      <c r="L37" s="64">
        <v>750</v>
      </c>
      <c r="M37" s="64">
        <v>750</v>
      </c>
      <c r="N37" s="644">
        <v>1000</v>
      </c>
      <c r="O37" s="645"/>
      <c r="P37" s="64">
        <v>750</v>
      </c>
      <c r="Q37" s="64">
        <v>750</v>
      </c>
      <c r="R37" s="64">
        <v>750</v>
      </c>
      <c r="S37" s="64">
        <v>750</v>
      </c>
      <c r="T37" s="64">
        <v>750</v>
      </c>
      <c r="U37" s="64">
        <v>750</v>
      </c>
      <c r="V37" s="64">
        <v>750</v>
      </c>
      <c r="W37" s="64">
        <v>750</v>
      </c>
      <c r="X37" s="67"/>
      <c r="Y37" s="67">
        <v>800</v>
      </c>
      <c r="Z37" s="46">
        <v>800</v>
      </c>
      <c r="AA37" s="46">
        <v>800</v>
      </c>
      <c r="AB37" s="35">
        <v>800</v>
      </c>
      <c r="AC37" s="35">
        <v>800</v>
      </c>
      <c r="AD37">
        <v>800</v>
      </c>
      <c r="AE37">
        <v>800</v>
      </c>
      <c r="AF37" s="60">
        <v>800</v>
      </c>
      <c r="AG37" s="60">
        <v>800</v>
      </c>
      <c r="AH37" s="60">
        <v>800</v>
      </c>
      <c r="AI37" s="60">
        <v>800</v>
      </c>
      <c r="AJ37" s="60">
        <v>800</v>
      </c>
      <c r="AK37" s="60">
        <v>800</v>
      </c>
      <c r="AM37" s="35">
        <v>850</v>
      </c>
      <c r="AN37" s="60">
        <v>850</v>
      </c>
      <c r="AO37" s="60">
        <v>850</v>
      </c>
      <c r="AP37">
        <v>850</v>
      </c>
      <c r="AQ37">
        <v>850</v>
      </c>
      <c r="AR37">
        <v>850</v>
      </c>
      <c r="AS37">
        <v>850</v>
      </c>
      <c r="AT37">
        <v>850</v>
      </c>
      <c r="AU37">
        <v>850</v>
      </c>
      <c r="AV37">
        <v>850</v>
      </c>
      <c r="AW37" s="60">
        <v>850</v>
      </c>
      <c r="AX37" s="60">
        <v>850</v>
      </c>
      <c r="AY37" s="60">
        <v>850</v>
      </c>
      <c r="AZ37" s="28"/>
      <c r="BA37" s="28">
        <v>1000</v>
      </c>
      <c r="BB37" s="60">
        <v>1000</v>
      </c>
      <c r="BC37" s="60">
        <v>1000</v>
      </c>
      <c r="BD37" s="60">
        <v>1000</v>
      </c>
      <c r="BE37">
        <v>1000</v>
      </c>
      <c r="BF37">
        <v>1000</v>
      </c>
      <c r="BG37" s="60">
        <v>1000</v>
      </c>
      <c r="BH37" s="60">
        <v>1000</v>
      </c>
      <c r="BI37" s="60">
        <v>1000</v>
      </c>
      <c r="BJ37" s="60">
        <v>1000</v>
      </c>
      <c r="BK37" s="60">
        <v>1000</v>
      </c>
      <c r="BL37" s="60">
        <v>1000</v>
      </c>
      <c r="BM37" s="60">
        <v>1000</v>
      </c>
      <c r="BN37" s="28"/>
      <c r="BO37" s="28">
        <v>1000</v>
      </c>
      <c r="BP37" s="31">
        <v>1000</v>
      </c>
      <c r="BQ37" s="31">
        <v>1000</v>
      </c>
      <c r="BR37" s="183">
        <v>1000</v>
      </c>
      <c r="BS37" s="183">
        <v>1000</v>
      </c>
      <c r="BT37" s="183">
        <v>1000</v>
      </c>
      <c r="BU37" s="183">
        <v>1000</v>
      </c>
      <c r="BV37" s="183">
        <v>1000</v>
      </c>
      <c r="BW37" s="183">
        <v>1000</v>
      </c>
      <c r="BX37" s="183">
        <v>1000</v>
      </c>
      <c r="BY37" s="183">
        <v>1000</v>
      </c>
      <c r="BZ37" s="183">
        <v>1000</v>
      </c>
      <c r="CA37" s="183">
        <v>1000</v>
      </c>
      <c r="CB37" s="28"/>
      <c r="CC37" s="28"/>
      <c r="CD37">
        <v>1200</v>
      </c>
      <c r="CE37">
        <v>1200</v>
      </c>
      <c r="CF37" s="5"/>
      <c r="CG37" s="5"/>
      <c r="CH37" s="5"/>
      <c r="CI37" s="5"/>
      <c r="CP37" s="5"/>
      <c r="CT37" s="406"/>
      <c r="DL37" s="7" t="s">
        <v>5731</v>
      </c>
      <c r="DW37" s="47">
        <f t="shared" ref="DW37:DW57" si="4">+CT37*(COUNTBLANK(CU37:DV37)-1)</f>
        <v>0</v>
      </c>
      <c r="DZ37" s="275" t="s">
        <v>2401</v>
      </c>
    </row>
    <row r="38" spans="1:131" x14ac:dyDescent="0.25">
      <c r="A38" s="48">
        <f>+A37+1</f>
        <v>46</v>
      </c>
      <c r="B38" s="117" t="str">
        <f t="shared" si="3"/>
        <v>T-II/0046</v>
      </c>
      <c r="C38" s="68" t="s">
        <v>336</v>
      </c>
      <c r="D38" s="68" t="s">
        <v>118</v>
      </c>
      <c r="E38" s="64" t="s">
        <v>331</v>
      </c>
      <c r="F38" s="64" t="s">
        <v>5</v>
      </c>
      <c r="G38" s="65" t="s">
        <v>839</v>
      </c>
      <c r="H38" s="65"/>
      <c r="I38" s="65"/>
      <c r="J38" s="64"/>
      <c r="K38" s="64">
        <v>700</v>
      </c>
      <c r="L38" s="64">
        <v>750</v>
      </c>
      <c r="M38" s="64">
        <v>600</v>
      </c>
      <c r="N38" s="107"/>
      <c r="O38" s="107"/>
      <c r="P38" s="64">
        <v>600</v>
      </c>
      <c r="Q38" s="64">
        <v>600</v>
      </c>
      <c r="R38" s="64">
        <v>600</v>
      </c>
      <c r="S38" s="64">
        <v>600</v>
      </c>
      <c r="T38" s="64">
        <v>600</v>
      </c>
      <c r="U38" s="64">
        <v>600</v>
      </c>
      <c r="V38" s="64">
        <v>600</v>
      </c>
      <c r="W38" s="64">
        <v>600</v>
      </c>
      <c r="X38" s="67"/>
      <c r="Y38" s="67">
        <v>800</v>
      </c>
      <c r="Z38" s="46">
        <v>600</v>
      </c>
      <c r="AA38" s="46">
        <v>650</v>
      </c>
      <c r="AB38" s="46">
        <v>600</v>
      </c>
      <c r="AC38" s="46">
        <v>600</v>
      </c>
      <c r="AD38" s="120">
        <v>650</v>
      </c>
      <c r="AE38" s="120">
        <v>650</v>
      </c>
      <c r="AF38" s="120">
        <v>650</v>
      </c>
      <c r="AG38" s="120">
        <v>650</v>
      </c>
      <c r="AH38" s="120">
        <v>650</v>
      </c>
      <c r="AI38" s="120">
        <v>650</v>
      </c>
      <c r="AJ38" s="120">
        <v>650</v>
      </c>
      <c r="AK38" s="128">
        <v>650</v>
      </c>
      <c r="AM38" s="35">
        <v>850</v>
      </c>
      <c r="AN38" s="128">
        <v>700</v>
      </c>
      <c r="AO38" s="128">
        <v>700</v>
      </c>
      <c r="AP38" s="128">
        <v>700</v>
      </c>
      <c r="AQ38" s="128">
        <v>700</v>
      </c>
      <c r="AR38" s="128">
        <v>700</v>
      </c>
      <c r="AS38" s="128">
        <v>700</v>
      </c>
      <c r="AT38" s="128">
        <v>700</v>
      </c>
      <c r="AU38" s="128">
        <v>700</v>
      </c>
      <c r="AV38" s="128">
        <v>700</v>
      </c>
      <c r="AW38" s="128">
        <v>700</v>
      </c>
      <c r="AX38" s="128">
        <v>700</v>
      </c>
      <c r="AY38" s="128">
        <v>700</v>
      </c>
      <c r="AZ38" s="28"/>
      <c r="BA38" s="28"/>
      <c r="BB38" s="128">
        <v>800</v>
      </c>
      <c r="BC38" s="128">
        <v>800</v>
      </c>
      <c r="BD38" s="128">
        <v>800</v>
      </c>
      <c r="BE38" s="128">
        <v>800</v>
      </c>
      <c r="BF38" s="128">
        <v>800</v>
      </c>
      <c r="BG38" s="128">
        <v>800</v>
      </c>
      <c r="BH38" s="128">
        <v>800</v>
      </c>
      <c r="BI38" s="128">
        <v>800</v>
      </c>
      <c r="BJ38" s="128">
        <v>800</v>
      </c>
      <c r="BK38" s="128">
        <v>800</v>
      </c>
      <c r="BN38" s="28"/>
      <c r="BO38" s="28"/>
      <c r="BP38" s="31"/>
      <c r="BQ38" s="31"/>
      <c r="CB38" s="28"/>
      <c r="CC38" s="28"/>
      <c r="CP38" s="5"/>
      <c r="CT38" s="406"/>
      <c r="DW38" s="47">
        <f t="shared" si="4"/>
        <v>0</v>
      </c>
      <c r="DZ38" s="275" t="s">
        <v>2401</v>
      </c>
    </row>
    <row r="39" spans="1:131" x14ac:dyDescent="0.25">
      <c r="A39" s="279">
        <f>+A38+1</f>
        <v>47</v>
      </c>
      <c r="B39" s="328" t="str">
        <f t="shared" si="3"/>
        <v>T-II/0047</v>
      </c>
      <c r="C39" s="321" t="s">
        <v>337</v>
      </c>
      <c r="D39" s="321" t="s">
        <v>233</v>
      </c>
      <c r="E39" s="64" t="s">
        <v>331</v>
      </c>
      <c r="F39" s="64" t="s">
        <v>5</v>
      </c>
      <c r="G39" s="65" t="s">
        <v>840</v>
      </c>
      <c r="H39" s="65"/>
      <c r="I39" s="65"/>
      <c r="J39" s="64"/>
      <c r="K39" s="64">
        <v>750</v>
      </c>
      <c r="L39" s="64">
        <v>750</v>
      </c>
      <c r="M39" s="64">
        <v>750</v>
      </c>
      <c r="N39" s="107"/>
      <c r="O39" s="107"/>
      <c r="P39" s="64">
        <v>750</v>
      </c>
      <c r="Q39" s="64">
        <v>750</v>
      </c>
      <c r="R39" s="64">
        <v>750</v>
      </c>
      <c r="S39" s="64">
        <v>750</v>
      </c>
      <c r="T39" s="64">
        <v>750</v>
      </c>
      <c r="U39" s="64">
        <v>750</v>
      </c>
      <c r="V39" s="64">
        <v>750</v>
      </c>
      <c r="W39" s="64">
        <v>750</v>
      </c>
      <c r="X39" s="67"/>
      <c r="Y39" s="35">
        <v>800</v>
      </c>
      <c r="Z39" s="46">
        <v>800</v>
      </c>
      <c r="AA39" s="46">
        <v>800</v>
      </c>
      <c r="AB39" s="46">
        <v>800</v>
      </c>
      <c r="AC39" s="46">
        <v>800</v>
      </c>
      <c r="AD39" s="128">
        <v>800</v>
      </c>
      <c r="AE39" s="128">
        <v>800</v>
      </c>
      <c r="AF39" s="128">
        <v>800</v>
      </c>
      <c r="AG39" s="128">
        <v>800</v>
      </c>
      <c r="AH39" s="128">
        <v>800</v>
      </c>
      <c r="AI39" s="128">
        <v>800</v>
      </c>
      <c r="AJ39" s="128">
        <v>800</v>
      </c>
      <c r="AK39" s="128">
        <v>800</v>
      </c>
      <c r="AM39" s="35">
        <v>850</v>
      </c>
      <c r="AN39" s="128">
        <v>800</v>
      </c>
      <c r="AO39" s="128">
        <v>800</v>
      </c>
      <c r="AP39">
        <v>800</v>
      </c>
      <c r="AQ39">
        <v>800</v>
      </c>
      <c r="AR39" s="60">
        <v>800</v>
      </c>
      <c r="AS39" s="60">
        <v>800</v>
      </c>
      <c r="AT39" s="60">
        <v>800</v>
      </c>
      <c r="AU39" s="60">
        <v>800</v>
      </c>
      <c r="AV39" s="60">
        <v>800</v>
      </c>
      <c r="AW39" s="60">
        <v>800</v>
      </c>
      <c r="AX39" s="60">
        <v>800</v>
      </c>
      <c r="AY39" s="60">
        <v>800</v>
      </c>
      <c r="AZ39" s="28"/>
      <c r="BA39" s="28">
        <v>1000</v>
      </c>
      <c r="BB39" s="128">
        <v>1000</v>
      </c>
      <c r="BC39" s="60">
        <v>1000</v>
      </c>
      <c r="BD39" s="60">
        <v>1000</v>
      </c>
      <c r="BE39" s="60">
        <v>1000</v>
      </c>
      <c r="BF39" s="60">
        <v>1000</v>
      </c>
      <c r="BG39" s="60">
        <v>1000</v>
      </c>
      <c r="BH39" s="60">
        <v>1000</v>
      </c>
      <c r="BI39" s="128">
        <v>1000</v>
      </c>
      <c r="BJ39" s="60">
        <v>1000</v>
      </c>
      <c r="BK39" s="60">
        <v>1000</v>
      </c>
      <c r="BL39" s="60">
        <v>1000</v>
      </c>
      <c r="BM39" s="60">
        <v>1000</v>
      </c>
      <c r="BN39" s="28"/>
      <c r="BO39" s="28"/>
      <c r="BP39" s="131">
        <v>1000</v>
      </c>
      <c r="BQ39" s="131">
        <v>1000</v>
      </c>
      <c r="BR39">
        <v>1000</v>
      </c>
      <c r="BS39">
        <v>1000</v>
      </c>
      <c r="BT39">
        <v>1000</v>
      </c>
      <c r="BU39">
        <v>1000</v>
      </c>
      <c r="BV39">
        <v>1000</v>
      </c>
      <c r="BW39">
        <v>1000</v>
      </c>
      <c r="BX39" s="185"/>
      <c r="BY39" s="185"/>
      <c r="BZ39" s="185"/>
      <c r="CA39" s="185"/>
      <c r="CB39" s="28"/>
      <c r="CC39" s="28"/>
      <c r="CD39" s="185"/>
      <c r="CE39" s="185"/>
      <c r="CF39" s="185"/>
      <c r="CG39" s="185"/>
      <c r="CH39" s="185"/>
      <c r="CI39" s="185"/>
      <c r="CJ39" s="185"/>
      <c r="CK39" s="185"/>
      <c r="CL39" s="185"/>
      <c r="CM39" s="185"/>
      <c r="CN39" s="185"/>
      <c r="CP39" s="5"/>
      <c r="CT39" s="406"/>
      <c r="DW39" s="47">
        <f t="shared" si="4"/>
        <v>0</v>
      </c>
      <c r="DZ39" s="275" t="s">
        <v>2401</v>
      </c>
    </row>
    <row r="40" spans="1:131" x14ac:dyDescent="0.25">
      <c r="A40" s="48">
        <f>+A39+1</f>
        <v>48</v>
      </c>
      <c r="B40" s="117" t="str">
        <f t="shared" si="3"/>
        <v>T-II/0048</v>
      </c>
      <c r="C40" s="68" t="s">
        <v>338</v>
      </c>
      <c r="D40" s="68" t="s">
        <v>339</v>
      </c>
      <c r="E40" s="64" t="s">
        <v>331</v>
      </c>
      <c r="F40" s="64" t="s">
        <v>5</v>
      </c>
      <c r="G40" s="76"/>
      <c r="H40" s="76"/>
      <c r="I40" s="76"/>
      <c r="J40" s="64"/>
      <c r="K40" s="64">
        <v>750</v>
      </c>
      <c r="L40" s="64">
        <v>750</v>
      </c>
      <c r="M40" s="64">
        <v>750</v>
      </c>
      <c r="N40" s="644">
        <v>1000</v>
      </c>
      <c r="O40" s="645"/>
      <c r="P40" s="64">
        <v>750</v>
      </c>
      <c r="Q40" s="64">
        <v>750</v>
      </c>
      <c r="R40" s="64">
        <v>750</v>
      </c>
      <c r="S40" s="64">
        <v>750</v>
      </c>
      <c r="T40" s="64">
        <v>750</v>
      </c>
      <c r="U40" s="64">
        <v>750</v>
      </c>
      <c r="V40" s="64">
        <v>750</v>
      </c>
      <c r="W40" s="64">
        <v>750</v>
      </c>
      <c r="X40" s="67"/>
      <c r="Y40" s="67">
        <v>800</v>
      </c>
      <c r="Z40" s="46">
        <v>800</v>
      </c>
      <c r="AA40" s="46">
        <v>800</v>
      </c>
      <c r="AB40" s="35">
        <v>800</v>
      </c>
      <c r="AC40" s="35">
        <v>800</v>
      </c>
      <c r="AD40" s="120">
        <v>800</v>
      </c>
      <c r="AE40" s="120">
        <v>800</v>
      </c>
      <c r="AF40" s="120">
        <v>800</v>
      </c>
      <c r="AG40" s="120">
        <v>800</v>
      </c>
      <c r="AH40" s="120">
        <v>800</v>
      </c>
      <c r="AI40" s="120">
        <v>800</v>
      </c>
      <c r="AJ40" s="5"/>
      <c r="AK40" s="5"/>
      <c r="AL40" s="33"/>
      <c r="AM40" s="33"/>
      <c r="AN40" s="5"/>
      <c r="AO40" s="5"/>
      <c r="AP40" s="5"/>
      <c r="AQ40" s="5"/>
      <c r="AR40" s="5"/>
      <c r="AS40" s="5"/>
      <c r="AT40" s="5"/>
      <c r="AU40" s="5"/>
      <c r="AV40" s="5"/>
      <c r="AZ40" s="28"/>
      <c r="BA40" s="28"/>
      <c r="BN40" s="28"/>
      <c r="BO40" s="28"/>
      <c r="BP40" s="131"/>
      <c r="BQ40" s="131"/>
      <c r="CB40" s="28"/>
      <c r="CC40" s="28"/>
      <c r="CP40" s="5"/>
      <c r="CT40" s="406"/>
      <c r="DW40" s="47">
        <f t="shared" si="4"/>
        <v>0</v>
      </c>
      <c r="DZ40" s="275" t="s">
        <v>2401</v>
      </c>
    </row>
    <row r="41" spans="1:131" x14ac:dyDescent="0.25">
      <c r="A41" s="37">
        <f>+A10+1</f>
        <v>137</v>
      </c>
      <c r="B41" s="79" t="str">
        <f t="shared" si="3"/>
        <v>T-II/0137</v>
      </c>
      <c r="C41" s="68" t="s">
        <v>344</v>
      </c>
      <c r="D41" s="68" t="s">
        <v>28</v>
      </c>
      <c r="E41" s="64" t="s">
        <v>331</v>
      </c>
      <c r="F41" s="64" t="s">
        <v>5</v>
      </c>
      <c r="G41" s="65" t="s">
        <v>844</v>
      </c>
      <c r="H41" s="65"/>
      <c r="I41" s="65"/>
      <c r="J41" s="64"/>
      <c r="K41" s="64">
        <v>750</v>
      </c>
      <c r="L41" s="64">
        <v>750</v>
      </c>
      <c r="M41" s="64">
        <v>750</v>
      </c>
      <c r="N41" s="644">
        <v>1000</v>
      </c>
      <c r="O41" s="645"/>
      <c r="P41" s="64">
        <v>750</v>
      </c>
      <c r="Q41" s="64">
        <v>750</v>
      </c>
      <c r="R41" s="64">
        <v>750</v>
      </c>
      <c r="S41" s="64">
        <v>750</v>
      </c>
      <c r="T41" s="64">
        <v>750</v>
      </c>
      <c r="U41" s="64">
        <v>750</v>
      </c>
      <c r="V41" s="64">
        <v>750</v>
      </c>
      <c r="W41" s="64">
        <v>750</v>
      </c>
      <c r="X41" s="35"/>
      <c r="Y41" s="35">
        <v>800</v>
      </c>
      <c r="Z41" s="46">
        <v>800</v>
      </c>
      <c r="AA41" s="46">
        <v>800</v>
      </c>
      <c r="AB41" s="35">
        <v>800</v>
      </c>
      <c r="AC41" s="35">
        <v>800</v>
      </c>
      <c r="AD41" s="120">
        <v>800</v>
      </c>
      <c r="AE41" s="128">
        <v>800</v>
      </c>
      <c r="AF41" s="128">
        <v>800</v>
      </c>
      <c r="AG41" s="128">
        <v>800</v>
      </c>
      <c r="AH41" s="128">
        <v>800</v>
      </c>
      <c r="AI41" s="128">
        <v>800</v>
      </c>
      <c r="AJ41" s="128">
        <v>800</v>
      </c>
      <c r="AK41" s="128">
        <v>800</v>
      </c>
      <c r="AM41" s="35">
        <v>850</v>
      </c>
      <c r="AN41" s="128">
        <v>850</v>
      </c>
      <c r="AO41" s="128">
        <v>850</v>
      </c>
      <c r="AP41">
        <v>850</v>
      </c>
      <c r="AR41">
        <v>850</v>
      </c>
      <c r="AS41">
        <v>850</v>
      </c>
      <c r="AT41">
        <v>850</v>
      </c>
      <c r="AU41" s="60">
        <v>850</v>
      </c>
      <c r="AV41" s="60">
        <v>850</v>
      </c>
      <c r="AW41" s="60">
        <v>850</v>
      </c>
      <c r="AX41" s="60">
        <v>850</v>
      </c>
      <c r="AY41" s="60">
        <v>850</v>
      </c>
      <c r="AZ41" s="28"/>
      <c r="BA41" s="28">
        <v>1000</v>
      </c>
      <c r="BB41" s="60">
        <v>1000</v>
      </c>
      <c r="BC41" s="60">
        <v>1000</v>
      </c>
      <c r="BD41" s="60">
        <v>1000</v>
      </c>
      <c r="BE41" s="60">
        <v>1000</v>
      </c>
      <c r="BF41" s="60">
        <v>1000</v>
      </c>
      <c r="BG41" s="60">
        <v>1000</v>
      </c>
      <c r="BH41" s="60">
        <v>1000</v>
      </c>
      <c r="BI41" s="60">
        <v>1000</v>
      </c>
      <c r="BJ41" s="60">
        <v>1000</v>
      </c>
      <c r="BK41" s="60">
        <v>1000</v>
      </c>
      <c r="BL41" s="60">
        <v>1000</v>
      </c>
      <c r="BM41" s="60">
        <v>1000</v>
      </c>
      <c r="BN41" s="28"/>
      <c r="BO41" s="28">
        <v>1000</v>
      </c>
      <c r="BP41" s="31">
        <v>1000</v>
      </c>
      <c r="BQ41" s="31"/>
      <c r="BS41">
        <v>1000</v>
      </c>
      <c r="BT41">
        <v>1000</v>
      </c>
      <c r="BU41">
        <v>1000</v>
      </c>
      <c r="BV41">
        <v>1000</v>
      </c>
      <c r="BW41">
        <v>1000</v>
      </c>
      <c r="BX41">
        <v>1000</v>
      </c>
      <c r="BY41">
        <v>1000</v>
      </c>
      <c r="BZ41">
        <v>1000</v>
      </c>
      <c r="CA41">
        <v>1000</v>
      </c>
      <c r="CB41" s="28"/>
      <c r="CC41" s="28"/>
      <c r="CD41">
        <v>1200</v>
      </c>
      <c r="CE41">
        <v>1200</v>
      </c>
      <c r="CF41">
        <v>1200</v>
      </c>
      <c r="CG41">
        <v>1200</v>
      </c>
      <c r="CH41">
        <v>1200</v>
      </c>
      <c r="CI41">
        <v>1200</v>
      </c>
      <c r="CJ41">
        <v>1200</v>
      </c>
      <c r="CK41">
        <v>1200</v>
      </c>
      <c r="CL41">
        <v>1200</v>
      </c>
      <c r="CM41">
        <v>1200</v>
      </c>
      <c r="CN41" s="318">
        <v>1200</v>
      </c>
      <c r="CO41">
        <v>1200</v>
      </c>
      <c r="CP41" s="275">
        <f>1200*COUNTBLANK(CD41:CO41)</f>
        <v>0</v>
      </c>
      <c r="CT41" s="406"/>
      <c r="DW41" s="47">
        <f t="shared" si="4"/>
        <v>0</v>
      </c>
    </row>
    <row r="42" spans="1:131" x14ac:dyDescent="0.25">
      <c r="A42" s="48">
        <f>+A11+1</f>
        <v>139</v>
      </c>
      <c r="B42" s="117" t="str">
        <f t="shared" si="3"/>
        <v>T-II/0139</v>
      </c>
      <c r="C42" s="68" t="s">
        <v>347</v>
      </c>
      <c r="D42" s="68" t="s">
        <v>233</v>
      </c>
      <c r="E42" s="64" t="s">
        <v>331</v>
      </c>
      <c r="F42" s="64" t="s">
        <v>5</v>
      </c>
      <c r="G42" s="65" t="s">
        <v>846</v>
      </c>
      <c r="H42" s="65"/>
      <c r="I42" s="65"/>
      <c r="J42" s="64">
        <v>500</v>
      </c>
      <c r="K42" s="64">
        <v>750</v>
      </c>
      <c r="L42" s="64">
        <v>750</v>
      </c>
      <c r="M42" s="64">
        <v>750</v>
      </c>
      <c r="N42" s="64">
        <v>750</v>
      </c>
      <c r="O42" s="64">
        <v>750</v>
      </c>
      <c r="P42" s="64">
        <v>750</v>
      </c>
      <c r="Q42" s="64">
        <v>750</v>
      </c>
      <c r="R42" s="64">
        <v>750</v>
      </c>
      <c r="S42" s="64">
        <v>750</v>
      </c>
      <c r="T42" s="64">
        <v>750</v>
      </c>
      <c r="U42" s="64">
        <v>750</v>
      </c>
      <c r="V42" s="64">
        <v>600</v>
      </c>
      <c r="W42" s="64">
        <v>600</v>
      </c>
      <c r="X42" s="35"/>
      <c r="Y42" s="35">
        <v>800</v>
      </c>
      <c r="Z42" s="46">
        <v>600</v>
      </c>
      <c r="AA42" s="46">
        <v>600</v>
      </c>
      <c r="AB42" s="46">
        <v>600</v>
      </c>
      <c r="AC42" s="46"/>
      <c r="AD42" s="128">
        <v>600</v>
      </c>
      <c r="AE42" s="128">
        <v>600</v>
      </c>
      <c r="AF42" s="128">
        <v>600</v>
      </c>
      <c r="AG42" s="128">
        <v>600</v>
      </c>
      <c r="AH42" s="128">
        <v>600</v>
      </c>
      <c r="AI42" s="128">
        <v>600</v>
      </c>
      <c r="AJ42" s="128">
        <v>600</v>
      </c>
      <c r="AK42" s="128">
        <v>600</v>
      </c>
      <c r="AM42" s="35">
        <v>850</v>
      </c>
      <c r="AN42" s="60">
        <v>650</v>
      </c>
      <c r="AO42" s="60">
        <v>650</v>
      </c>
      <c r="AP42">
        <v>650</v>
      </c>
      <c r="AQ42">
        <v>650</v>
      </c>
      <c r="AR42" s="60">
        <v>650</v>
      </c>
      <c r="AS42" s="60">
        <v>650</v>
      </c>
      <c r="AT42" s="60">
        <v>650</v>
      </c>
      <c r="AU42" s="60">
        <v>650</v>
      </c>
      <c r="AV42" s="60">
        <v>650</v>
      </c>
      <c r="AW42" s="60">
        <v>650</v>
      </c>
      <c r="AX42" s="60">
        <v>650</v>
      </c>
      <c r="AZ42" s="28"/>
      <c r="BA42" s="28">
        <v>1000</v>
      </c>
      <c r="BB42" s="60">
        <v>700</v>
      </c>
      <c r="BC42" s="60">
        <v>700</v>
      </c>
      <c r="BD42" s="60">
        <v>700</v>
      </c>
      <c r="BE42" s="60">
        <v>700</v>
      </c>
      <c r="BF42" s="60">
        <v>700</v>
      </c>
      <c r="BG42" s="60">
        <v>700</v>
      </c>
      <c r="BH42" s="60">
        <v>700</v>
      </c>
      <c r="BI42" s="60">
        <v>700</v>
      </c>
      <c r="BJ42" s="60">
        <v>700</v>
      </c>
      <c r="BK42" s="60">
        <v>700</v>
      </c>
      <c r="BN42" s="28"/>
      <c r="BO42" s="28"/>
      <c r="BP42" s="31"/>
      <c r="BQ42" s="31"/>
      <c r="CB42" s="28"/>
      <c r="CC42" s="28"/>
      <c r="CP42" s="5"/>
      <c r="CT42" s="406"/>
      <c r="DW42" s="47">
        <f t="shared" si="4"/>
        <v>0</v>
      </c>
      <c r="DZ42" s="275" t="s">
        <v>2401</v>
      </c>
    </row>
    <row r="43" spans="1:131" x14ac:dyDescent="0.25">
      <c r="A43" s="48">
        <v>173</v>
      </c>
      <c r="B43" s="117" t="str">
        <f t="shared" si="3"/>
        <v>T-II/0173</v>
      </c>
      <c r="C43" s="68" t="s">
        <v>428</v>
      </c>
      <c r="D43" s="68" t="s">
        <v>426</v>
      </c>
      <c r="E43" s="68" t="s">
        <v>331</v>
      </c>
      <c r="F43" s="64" t="s">
        <v>5</v>
      </c>
      <c r="G43" s="65" t="s">
        <v>847</v>
      </c>
      <c r="H43" s="65"/>
      <c r="I43" s="65"/>
      <c r="J43" s="64">
        <v>1000</v>
      </c>
      <c r="K43" s="64">
        <v>750</v>
      </c>
      <c r="L43" s="83"/>
      <c r="M43" s="83"/>
      <c r="N43" s="83"/>
      <c r="O43" s="83"/>
      <c r="P43" s="83"/>
      <c r="Q43" s="83"/>
      <c r="R43" s="83"/>
      <c r="S43" s="64">
        <v>750</v>
      </c>
      <c r="T43" s="64">
        <v>750</v>
      </c>
      <c r="U43" s="64">
        <v>750</v>
      </c>
      <c r="V43" s="64">
        <v>750</v>
      </c>
      <c r="W43" s="64">
        <v>750</v>
      </c>
      <c r="X43" s="35"/>
      <c r="Y43" s="35">
        <v>800</v>
      </c>
      <c r="Z43" s="46">
        <v>800</v>
      </c>
      <c r="AA43" s="46">
        <v>800</v>
      </c>
      <c r="AB43" s="35">
        <v>800</v>
      </c>
      <c r="AC43" s="46"/>
      <c r="AD43" s="128">
        <v>800</v>
      </c>
      <c r="AE43" s="128">
        <v>800</v>
      </c>
      <c r="AF43" s="128">
        <v>800</v>
      </c>
      <c r="AG43" s="128">
        <v>800</v>
      </c>
      <c r="AH43" s="128">
        <v>800</v>
      </c>
      <c r="AI43" s="128">
        <v>800</v>
      </c>
      <c r="AJ43" s="128">
        <v>800</v>
      </c>
      <c r="AK43" s="128">
        <v>800</v>
      </c>
      <c r="AM43" s="35">
        <v>850</v>
      </c>
      <c r="AN43" s="128">
        <v>800</v>
      </c>
      <c r="AO43" s="128">
        <v>850</v>
      </c>
      <c r="AQ43">
        <v>850</v>
      </c>
      <c r="AR43">
        <v>850</v>
      </c>
      <c r="AS43">
        <v>850</v>
      </c>
      <c r="AT43" s="60">
        <v>850</v>
      </c>
      <c r="AU43" s="60">
        <v>850</v>
      </c>
      <c r="AV43" s="60">
        <v>850</v>
      </c>
      <c r="AW43" s="60">
        <v>850</v>
      </c>
      <c r="AX43" s="60">
        <v>850</v>
      </c>
      <c r="AY43" s="60">
        <v>850</v>
      </c>
      <c r="AZ43" s="28"/>
      <c r="BA43" s="28"/>
      <c r="BN43" s="28"/>
      <c r="BO43" s="28"/>
      <c r="BP43" s="31"/>
      <c r="BQ43" s="31"/>
      <c r="CB43" s="28"/>
      <c r="CC43" s="28"/>
      <c r="CP43" s="5"/>
      <c r="CT43" s="406"/>
      <c r="DW43" s="47">
        <f t="shared" si="4"/>
        <v>0</v>
      </c>
      <c r="DZ43" s="275" t="s">
        <v>2401</v>
      </c>
    </row>
    <row r="44" spans="1:131" x14ac:dyDescent="0.25">
      <c r="A44" s="48">
        <v>186</v>
      </c>
      <c r="B44" s="117" t="s">
        <v>581</v>
      </c>
      <c r="C44" s="68" t="s">
        <v>582</v>
      </c>
      <c r="D44" s="68" t="s">
        <v>583</v>
      </c>
      <c r="E44" s="68" t="s">
        <v>320</v>
      </c>
      <c r="F44" s="68" t="s">
        <v>459</v>
      </c>
      <c r="G44" s="84" t="s">
        <v>850</v>
      </c>
      <c r="H44" s="84"/>
      <c r="I44" s="8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35">
        <v>1000</v>
      </c>
      <c r="Y44" s="33"/>
      <c r="Z44" s="46">
        <v>800</v>
      </c>
      <c r="AA44" s="33"/>
      <c r="AB44" s="33"/>
      <c r="AC44" s="33"/>
      <c r="AD44" s="5"/>
      <c r="AE44" s="5"/>
      <c r="AF44" s="5"/>
      <c r="AG44" s="5"/>
      <c r="AH44" s="5"/>
      <c r="AI44" s="5"/>
      <c r="AJ44" s="635"/>
      <c r="AK44" s="642"/>
      <c r="AL44" s="33"/>
      <c r="AM44" s="33"/>
      <c r="AN44" s="5"/>
      <c r="AO44" s="5"/>
      <c r="AP44" s="5"/>
      <c r="AQ44" s="5"/>
      <c r="AR44" s="5"/>
      <c r="AS44" s="5"/>
      <c r="AT44" s="5"/>
      <c r="AU44" s="5"/>
      <c r="AV44" s="5"/>
      <c r="AZ44" s="28"/>
      <c r="BA44" s="28"/>
      <c r="BN44" s="28"/>
      <c r="BO44" s="28"/>
      <c r="BP44" s="31"/>
      <c r="BQ44" s="31"/>
      <c r="CB44" s="28"/>
      <c r="CC44" s="28"/>
      <c r="CP44" s="5"/>
      <c r="CT44" s="406"/>
      <c r="DW44" s="47">
        <f t="shared" si="4"/>
        <v>0</v>
      </c>
      <c r="DZ44" s="275" t="s">
        <v>2401</v>
      </c>
    </row>
    <row r="45" spans="1:131" x14ac:dyDescent="0.25">
      <c r="A45" s="48">
        <v>243</v>
      </c>
      <c r="B45" s="117" t="s">
        <v>587</v>
      </c>
      <c r="C45" s="68" t="s">
        <v>929</v>
      </c>
      <c r="D45" s="68" t="s">
        <v>498</v>
      </c>
      <c r="E45" s="68" t="s">
        <v>320</v>
      </c>
      <c r="F45" s="64" t="s">
        <v>459</v>
      </c>
      <c r="G45" s="65" t="s">
        <v>853</v>
      </c>
      <c r="H45" s="65"/>
      <c r="I45" s="65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35">
        <v>1000</v>
      </c>
      <c r="Y45" s="35"/>
      <c r="Z45" s="46">
        <v>800</v>
      </c>
      <c r="AA45" s="46">
        <v>800</v>
      </c>
      <c r="AB45" s="46"/>
      <c r="AC45" s="46"/>
      <c r="AD45">
        <v>800</v>
      </c>
      <c r="AE45">
        <v>800</v>
      </c>
      <c r="AF45">
        <v>800</v>
      </c>
      <c r="AG45">
        <v>800</v>
      </c>
      <c r="AH45">
        <v>800</v>
      </c>
      <c r="AI45">
        <v>800</v>
      </c>
      <c r="AJ45">
        <v>800</v>
      </c>
      <c r="AK45">
        <v>800</v>
      </c>
      <c r="AN45">
        <v>850</v>
      </c>
      <c r="AO45">
        <v>850</v>
      </c>
      <c r="AR45">
        <v>850</v>
      </c>
      <c r="AS45">
        <v>850</v>
      </c>
      <c r="AT45">
        <v>850</v>
      </c>
      <c r="AU45">
        <v>850</v>
      </c>
      <c r="AV45">
        <v>850</v>
      </c>
      <c r="AW45">
        <v>850</v>
      </c>
      <c r="AX45">
        <v>850</v>
      </c>
      <c r="AY45">
        <v>850</v>
      </c>
      <c r="AZ45" s="28"/>
      <c r="BA45" s="28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19"/>
      <c r="BO45" s="19"/>
      <c r="BP45" s="19"/>
      <c r="BQ45" s="19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19"/>
      <c r="CC45" s="19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T45" s="406"/>
      <c r="DW45" s="47">
        <f t="shared" si="4"/>
        <v>0</v>
      </c>
      <c r="DZ45" s="275" t="s">
        <v>2401</v>
      </c>
    </row>
    <row r="46" spans="1:131" x14ac:dyDescent="0.25">
      <c r="A46" s="48">
        <v>251</v>
      </c>
      <c r="B46" s="117" t="s">
        <v>634</v>
      </c>
      <c r="C46" s="68" t="s">
        <v>635</v>
      </c>
      <c r="D46" s="68" t="s">
        <v>636</v>
      </c>
      <c r="E46" s="64" t="s">
        <v>320</v>
      </c>
      <c r="F46" s="64" t="s">
        <v>459</v>
      </c>
      <c r="G46" s="65" t="s">
        <v>854</v>
      </c>
      <c r="H46" s="65"/>
      <c r="I46" s="65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35">
        <v>500</v>
      </c>
      <c r="Y46" s="35">
        <v>800</v>
      </c>
      <c r="Z46" s="46">
        <v>500</v>
      </c>
      <c r="AA46" s="46">
        <v>500</v>
      </c>
      <c r="AB46" s="46">
        <v>0</v>
      </c>
      <c r="AC46" s="46">
        <v>0</v>
      </c>
      <c r="AD46" s="120">
        <v>500</v>
      </c>
      <c r="AE46" s="120">
        <v>500</v>
      </c>
      <c r="AF46" s="120">
        <v>500</v>
      </c>
      <c r="AG46" s="120">
        <v>500</v>
      </c>
      <c r="AH46" s="120">
        <v>500</v>
      </c>
      <c r="AI46" s="120">
        <v>500</v>
      </c>
      <c r="AJ46" s="120">
        <v>500</v>
      </c>
      <c r="AK46" s="128">
        <v>500</v>
      </c>
      <c r="AM46" s="35">
        <v>850</v>
      </c>
      <c r="AN46" s="128">
        <v>550</v>
      </c>
      <c r="AO46" s="128">
        <v>550</v>
      </c>
      <c r="AP46">
        <v>500</v>
      </c>
      <c r="AQ46">
        <v>500</v>
      </c>
      <c r="AR46">
        <v>550</v>
      </c>
      <c r="AS46">
        <v>550</v>
      </c>
      <c r="AT46">
        <v>550</v>
      </c>
      <c r="AU46">
        <v>550</v>
      </c>
      <c r="AV46">
        <v>550</v>
      </c>
      <c r="AW46">
        <v>550</v>
      </c>
      <c r="AX46">
        <v>550</v>
      </c>
      <c r="AY46">
        <v>550</v>
      </c>
      <c r="AZ46" s="28"/>
      <c r="BA46" s="28"/>
      <c r="BB46">
        <v>600</v>
      </c>
      <c r="BC46">
        <v>600</v>
      </c>
      <c r="BD46">
        <v>600</v>
      </c>
      <c r="BE46">
        <v>600</v>
      </c>
      <c r="BF46">
        <v>600</v>
      </c>
      <c r="BG46">
        <v>600</v>
      </c>
      <c r="BH46">
        <v>600</v>
      </c>
      <c r="BI46">
        <v>600</v>
      </c>
      <c r="BJ46" s="5"/>
      <c r="BK46" s="5"/>
      <c r="BL46" s="5"/>
      <c r="BM46" s="5"/>
      <c r="BN46" s="19"/>
      <c r="BO46" s="19"/>
      <c r="BP46" s="19"/>
      <c r="BQ46" s="19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19"/>
      <c r="CC46" s="19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T46" s="406"/>
      <c r="DW46" s="47">
        <f t="shared" si="4"/>
        <v>0</v>
      </c>
      <c r="DZ46" s="275" t="s">
        <v>2401</v>
      </c>
    </row>
    <row r="47" spans="1:131" x14ac:dyDescent="0.25">
      <c r="A47" s="59">
        <v>282</v>
      </c>
      <c r="B47" s="47" t="s">
        <v>1098</v>
      </c>
      <c r="C47" s="68" t="s">
        <v>1097</v>
      </c>
      <c r="D47" s="68" t="s">
        <v>1036</v>
      </c>
      <c r="E47" s="176" t="s">
        <v>382</v>
      </c>
      <c r="F47" s="166" t="s">
        <v>991</v>
      </c>
      <c r="G47" s="172" t="s">
        <v>1099</v>
      </c>
      <c r="H47" s="291"/>
      <c r="I47" s="291"/>
      <c r="X47" s="80"/>
      <c r="Y47" s="80"/>
      <c r="AL47" s="35">
        <v>2000</v>
      </c>
      <c r="AM47" s="35">
        <v>850</v>
      </c>
      <c r="AN47">
        <v>700</v>
      </c>
      <c r="AO47">
        <v>700</v>
      </c>
      <c r="AP47">
        <v>700</v>
      </c>
      <c r="AQ47">
        <v>700</v>
      </c>
      <c r="AR47">
        <v>700</v>
      </c>
      <c r="AS47">
        <v>700</v>
      </c>
      <c r="AT47">
        <v>700</v>
      </c>
      <c r="AU47">
        <v>700</v>
      </c>
      <c r="AV47">
        <v>700</v>
      </c>
      <c r="AW47">
        <v>700</v>
      </c>
      <c r="AX47">
        <v>700</v>
      </c>
      <c r="AY47">
        <v>700</v>
      </c>
      <c r="AZ47" s="28"/>
      <c r="BA47" s="28">
        <f>500+500</f>
        <v>1000</v>
      </c>
      <c r="BB47">
        <v>800</v>
      </c>
      <c r="BC47">
        <v>800</v>
      </c>
      <c r="BD47">
        <v>800</v>
      </c>
      <c r="BE47">
        <v>800</v>
      </c>
      <c r="BF47">
        <v>800</v>
      </c>
      <c r="BG47">
        <v>800</v>
      </c>
      <c r="BH47">
        <v>800</v>
      </c>
      <c r="BI47">
        <v>800</v>
      </c>
      <c r="BJ47">
        <v>800</v>
      </c>
      <c r="BK47">
        <v>800</v>
      </c>
      <c r="BL47">
        <v>800</v>
      </c>
      <c r="BM47">
        <v>800</v>
      </c>
      <c r="BN47" s="28"/>
      <c r="BO47" s="28"/>
      <c r="BP47" s="31">
        <v>800</v>
      </c>
      <c r="BQ47" s="31">
        <v>800</v>
      </c>
      <c r="BR47" s="183">
        <v>800</v>
      </c>
      <c r="BS47" s="183">
        <v>800</v>
      </c>
      <c r="BT47" s="183">
        <v>800</v>
      </c>
      <c r="BU47" s="183">
        <v>800</v>
      </c>
      <c r="BV47" s="183">
        <v>800</v>
      </c>
      <c r="BW47" s="183">
        <v>800</v>
      </c>
      <c r="BX47" s="183">
        <v>800</v>
      </c>
      <c r="BY47" s="183">
        <v>800</v>
      </c>
      <c r="BZ47" s="5" t="s">
        <v>990</v>
      </c>
      <c r="CA47" s="5"/>
      <c r="CB47" s="28"/>
      <c r="CC47" s="28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T47" s="406"/>
      <c r="DN47" s="7">
        <f>4200+9800+1400+10800+1200</f>
        <v>27400</v>
      </c>
      <c r="DW47" s="47">
        <f t="shared" si="4"/>
        <v>0</v>
      </c>
      <c r="DZ47" s="275" t="s">
        <v>2401</v>
      </c>
    </row>
    <row r="48" spans="1:131" s="5" customFormat="1" x14ac:dyDescent="0.25">
      <c r="A48" s="48">
        <v>319</v>
      </c>
      <c r="B48" s="19" t="s">
        <v>1141</v>
      </c>
      <c r="C48" s="19" t="s">
        <v>1140</v>
      </c>
      <c r="D48" s="19" t="s">
        <v>1137</v>
      </c>
      <c r="E48" s="231" t="s">
        <v>382</v>
      </c>
      <c r="F48" s="219" t="s">
        <v>991</v>
      </c>
      <c r="G48" s="313" t="s">
        <v>1142</v>
      </c>
      <c r="H48" s="84"/>
      <c r="I48" s="84"/>
      <c r="X48" s="19"/>
      <c r="Y48" s="19"/>
      <c r="AL48" s="33">
        <v>1500</v>
      </c>
      <c r="AM48" s="33"/>
      <c r="AZ48" s="19"/>
      <c r="BA48" s="19"/>
      <c r="BN48" s="28"/>
      <c r="BO48" s="28"/>
      <c r="BP48" s="31"/>
      <c r="BQ48" s="31"/>
      <c r="CB48" s="28"/>
      <c r="CC48" s="28"/>
      <c r="CQ48" s="28"/>
      <c r="CR48" s="28"/>
      <c r="CS48" s="28"/>
      <c r="CT48" s="406"/>
      <c r="CU48" s="4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47">
        <f t="shared" si="4"/>
        <v>0</v>
      </c>
      <c r="DX48" s="7"/>
      <c r="DY48" s="7"/>
      <c r="DZ48" s="275" t="s">
        <v>2401</v>
      </c>
      <c r="EA48" s="275"/>
    </row>
    <row r="49" spans="1:130" x14ac:dyDescent="0.25">
      <c r="A49" s="59">
        <v>325</v>
      </c>
      <c r="B49" s="47" t="s">
        <v>1171</v>
      </c>
      <c r="C49" s="19" t="s">
        <v>1168</v>
      </c>
      <c r="D49" s="19" t="s">
        <v>1169</v>
      </c>
      <c r="E49" s="118" t="s">
        <v>382</v>
      </c>
      <c r="F49" s="118" t="s">
        <v>991</v>
      </c>
      <c r="G49" s="41" t="s">
        <v>1170</v>
      </c>
      <c r="H49" s="42"/>
      <c r="I49" s="42"/>
      <c r="X49" s="28"/>
      <c r="Y49" s="28"/>
      <c r="AL49" s="35">
        <v>1000</v>
      </c>
      <c r="AM49" s="35">
        <v>850</v>
      </c>
      <c r="AN49">
        <v>850</v>
      </c>
      <c r="AO49">
        <v>850</v>
      </c>
      <c r="AQ49">
        <v>850</v>
      </c>
      <c r="AR49">
        <v>850</v>
      </c>
      <c r="AS49">
        <v>850</v>
      </c>
      <c r="AT49">
        <v>850</v>
      </c>
      <c r="AU49">
        <v>850</v>
      </c>
      <c r="AV49">
        <v>850</v>
      </c>
      <c r="AW49">
        <v>850</v>
      </c>
      <c r="AX49">
        <v>850</v>
      </c>
      <c r="AY49">
        <v>850</v>
      </c>
      <c r="AZ49" s="28"/>
      <c r="BA49" s="28">
        <v>500</v>
      </c>
      <c r="BB49">
        <v>1000</v>
      </c>
      <c r="BC49">
        <v>1000</v>
      </c>
      <c r="BD49">
        <v>1000</v>
      </c>
      <c r="BE49">
        <v>1000</v>
      </c>
      <c r="BF49">
        <v>1000</v>
      </c>
      <c r="BG49">
        <v>1000</v>
      </c>
      <c r="BH49">
        <v>1000</v>
      </c>
      <c r="BI49">
        <v>1000</v>
      </c>
      <c r="BJ49">
        <v>1000</v>
      </c>
      <c r="BK49">
        <v>1000</v>
      </c>
      <c r="BL49" s="5"/>
      <c r="BM49" s="5"/>
      <c r="BN49" s="19"/>
      <c r="BO49" s="19"/>
      <c r="BP49" s="19"/>
      <c r="BQ49" s="19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28"/>
      <c r="CC49" s="28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T49" s="406"/>
      <c r="DW49" s="47">
        <f t="shared" si="4"/>
        <v>0</v>
      </c>
      <c r="DZ49" s="275" t="s">
        <v>2401</v>
      </c>
    </row>
    <row r="50" spans="1:130" x14ac:dyDescent="0.25">
      <c r="A50" s="59">
        <v>346</v>
      </c>
      <c r="B50" s="47" t="s">
        <v>1263</v>
      </c>
      <c r="C50" s="19" t="s">
        <v>1261</v>
      </c>
      <c r="D50" s="19" t="s">
        <v>1262</v>
      </c>
      <c r="E50" s="118" t="s">
        <v>382</v>
      </c>
      <c r="F50" s="118" t="s">
        <v>991</v>
      </c>
      <c r="G50" s="41" t="s">
        <v>1264</v>
      </c>
      <c r="H50" s="42"/>
      <c r="I50" s="42"/>
      <c r="X50" s="28">
        <v>1000</v>
      </c>
      <c r="Y50" s="28">
        <v>850</v>
      </c>
      <c r="Z50">
        <v>850</v>
      </c>
      <c r="AL50" s="35">
        <v>1000</v>
      </c>
      <c r="AM50" s="35">
        <v>850</v>
      </c>
      <c r="AN50">
        <v>850</v>
      </c>
      <c r="AO50">
        <v>850</v>
      </c>
      <c r="AP50">
        <v>850</v>
      </c>
      <c r="AQ50">
        <v>850</v>
      </c>
      <c r="AR50">
        <v>850</v>
      </c>
      <c r="AS50">
        <v>850</v>
      </c>
      <c r="AT50">
        <v>850</v>
      </c>
      <c r="AU50">
        <v>850</v>
      </c>
      <c r="AV50">
        <v>850</v>
      </c>
      <c r="AW50">
        <v>850</v>
      </c>
      <c r="AX50">
        <v>850</v>
      </c>
      <c r="AY50">
        <v>850</v>
      </c>
      <c r="AZ50" s="28"/>
      <c r="BA50" s="28">
        <f>500+500</f>
        <v>1000</v>
      </c>
      <c r="BB50">
        <v>1000</v>
      </c>
      <c r="BC50">
        <v>1000</v>
      </c>
      <c r="BD50">
        <v>1000</v>
      </c>
      <c r="BE50">
        <v>1000</v>
      </c>
      <c r="BF50">
        <v>1000</v>
      </c>
      <c r="BG50" s="5"/>
      <c r="BH50" s="5"/>
      <c r="BI50" s="5"/>
      <c r="BJ50" s="5"/>
      <c r="BK50" s="5"/>
      <c r="BL50" s="5"/>
      <c r="BM50" s="5"/>
      <c r="BN50" s="19"/>
      <c r="BO50" s="19"/>
      <c r="BP50" s="19"/>
      <c r="BQ50" s="19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28"/>
      <c r="CC50" s="28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T50" s="406"/>
      <c r="DW50" s="47">
        <f t="shared" si="4"/>
        <v>0</v>
      </c>
      <c r="DZ50" s="275" t="s">
        <v>2401</v>
      </c>
    </row>
    <row r="51" spans="1:130" x14ac:dyDescent="0.25">
      <c r="A51" s="59">
        <v>355</v>
      </c>
      <c r="B51" s="47" t="s">
        <v>1250</v>
      </c>
      <c r="C51" s="19" t="s">
        <v>1247</v>
      </c>
      <c r="D51" s="19" t="s">
        <v>1248</v>
      </c>
      <c r="E51" s="118" t="s">
        <v>382</v>
      </c>
      <c r="F51" s="118" t="s">
        <v>991</v>
      </c>
      <c r="G51" s="175" t="s">
        <v>1249</v>
      </c>
      <c r="H51" s="291"/>
      <c r="I51" s="291"/>
      <c r="X51" s="28"/>
      <c r="Y51" s="28"/>
      <c r="AL51" s="35">
        <v>1500</v>
      </c>
      <c r="AN51">
        <v>850</v>
      </c>
      <c r="AO51">
        <v>850</v>
      </c>
      <c r="AP51">
        <v>850</v>
      </c>
      <c r="AQ51">
        <v>850</v>
      </c>
      <c r="AR51">
        <v>850</v>
      </c>
      <c r="AS51">
        <v>850</v>
      </c>
      <c r="AT51">
        <v>850</v>
      </c>
      <c r="AU51">
        <v>850</v>
      </c>
      <c r="AV51">
        <v>850</v>
      </c>
      <c r="AW51">
        <v>850</v>
      </c>
      <c r="AX51">
        <v>850</v>
      </c>
      <c r="AY51">
        <v>850</v>
      </c>
      <c r="AZ51" s="28"/>
      <c r="BA51" s="28"/>
      <c r="BB51">
        <v>850</v>
      </c>
      <c r="BC51">
        <v>850</v>
      </c>
      <c r="BD51">
        <v>850</v>
      </c>
      <c r="BE51">
        <v>850</v>
      </c>
      <c r="BF51">
        <v>850</v>
      </c>
      <c r="BG51">
        <v>850</v>
      </c>
      <c r="BH51">
        <v>850</v>
      </c>
      <c r="BI51">
        <v>850</v>
      </c>
      <c r="BJ51">
        <v>850</v>
      </c>
      <c r="BK51">
        <v>850</v>
      </c>
      <c r="BN51" s="28"/>
      <c r="BO51" s="28"/>
      <c r="BP51" s="31"/>
      <c r="BQ51" s="31"/>
      <c r="CB51" s="28"/>
      <c r="CC51" s="28"/>
      <c r="CP51" s="5"/>
      <c r="CT51" s="406"/>
      <c r="DP51" s="7">
        <v>6000</v>
      </c>
      <c r="DW51" s="47">
        <f t="shared" si="4"/>
        <v>0</v>
      </c>
      <c r="DZ51" s="275" t="s">
        <v>2401</v>
      </c>
    </row>
    <row r="52" spans="1:130" x14ac:dyDescent="0.25">
      <c r="A52" s="177">
        <v>358</v>
      </c>
      <c r="B52" s="165" t="s">
        <v>1271</v>
      </c>
      <c r="C52" s="201" t="s">
        <v>1270</v>
      </c>
      <c r="D52" s="201" t="s">
        <v>1266</v>
      </c>
      <c r="E52" s="118" t="s">
        <v>382</v>
      </c>
      <c r="F52" s="118" t="s">
        <v>991</v>
      </c>
      <c r="G52" s="158" t="s">
        <v>1272</v>
      </c>
      <c r="H52" s="53"/>
      <c r="I52" s="53"/>
      <c r="X52" s="28">
        <v>1500</v>
      </c>
      <c r="Y52" s="28"/>
      <c r="Z52">
        <v>850</v>
      </c>
      <c r="AL52" s="35">
        <v>1500</v>
      </c>
      <c r="AM52" s="35">
        <v>850</v>
      </c>
      <c r="AN52">
        <v>850</v>
      </c>
      <c r="AO52">
        <v>850</v>
      </c>
      <c r="AR52">
        <v>850</v>
      </c>
      <c r="AS52">
        <v>850</v>
      </c>
      <c r="AT52">
        <v>850</v>
      </c>
      <c r="AU52">
        <v>850</v>
      </c>
      <c r="AV52">
        <v>850</v>
      </c>
      <c r="AW52">
        <v>850</v>
      </c>
      <c r="AX52">
        <v>850</v>
      </c>
      <c r="AY52">
        <v>850</v>
      </c>
      <c r="AZ52" s="28"/>
      <c r="BA52" s="28">
        <v>1000</v>
      </c>
      <c r="BB52">
        <v>1000</v>
      </c>
      <c r="BC52">
        <v>1000</v>
      </c>
      <c r="BD52">
        <v>1000</v>
      </c>
      <c r="BE52">
        <v>1000</v>
      </c>
      <c r="BF52">
        <v>1000</v>
      </c>
      <c r="BG52">
        <v>1000</v>
      </c>
      <c r="BH52">
        <v>1000</v>
      </c>
      <c r="BI52">
        <v>1000</v>
      </c>
      <c r="BJ52">
        <v>1000</v>
      </c>
      <c r="BK52">
        <v>1000</v>
      </c>
      <c r="BL52">
        <v>1000</v>
      </c>
      <c r="BN52" s="28"/>
      <c r="BO52" s="28"/>
      <c r="BP52" s="31"/>
      <c r="BQ52" s="31"/>
      <c r="CB52" s="28"/>
      <c r="CC52" s="28"/>
      <c r="CP52" s="5"/>
      <c r="CT52" s="406"/>
      <c r="DP52" s="7">
        <f>1300*6</f>
        <v>7800</v>
      </c>
      <c r="DW52" s="47">
        <f t="shared" si="4"/>
        <v>0</v>
      </c>
      <c r="DZ52" s="275" t="s">
        <v>2401</v>
      </c>
    </row>
    <row r="53" spans="1:130" x14ac:dyDescent="0.25">
      <c r="A53" s="59">
        <v>374</v>
      </c>
      <c r="B53" s="47" t="s">
        <v>1337</v>
      </c>
      <c r="C53" s="19" t="s">
        <v>1334</v>
      </c>
      <c r="D53" s="19" t="s">
        <v>1335</v>
      </c>
      <c r="E53" s="63" t="s">
        <v>382</v>
      </c>
      <c r="F53" s="63" t="s">
        <v>991</v>
      </c>
      <c r="G53" s="79" t="s">
        <v>1339</v>
      </c>
      <c r="H53" s="31"/>
      <c r="I53" s="31"/>
      <c r="X53" s="28"/>
      <c r="Y53" s="28"/>
      <c r="AL53" s="35">
        <v>2000</v>
      </c>
      <c r="AM53" s="35">
        <v>850</v>
      </c>
      <c r="AN53" s="58"/>
      <c r="AO53" s="58"/>
      <c r="AP53" s="58"/>
      <c r="AQ53" s="58"/>
      <c r="AR53">
        <v>850</v>
      </c>
      <c r="AS53">
        <v>850</v>
      </c>
      <c r="AT53">
        <v>850</v>
      </c>
      <c r="AU53">
        <v>850</v>
      </c>
      <c r="AV53">
        <v>850</v>
      </c>
      <c r="AW53">
        <v>850</v>
      </c>
      <c r="AX53">
        <v>850</v>
      </c>
      <c r="AY53">
        <v>850</v>
      </c>
      <c r="AZ53" s="28"/>
      <c r="BA53" s="28"/>
      <c r="BB53">
        <v>1000</v>
      </c>
      <c r="BC53">
        <v>1000</v>
      </c>
      <c r="BD53">
        <v>1000</v>
      </c>
      <c r="BE53">
        <v>1000</v>
      </c>
      <c r="BF53">
        <v>1000</v>
      </c>
      <c r="BG53">
        <v>1000</v>
      </c>
      <c r="BH53">
        <v>1000</v>
      </c>
      <c r="BN53" s="28"/>
      <c r="BO53" s="28"/>
      <c r="BP53" s="31"/>
      <c r="BQ53" s="31"/>
      <c r="CB53" s="28"/>
      <c r="CC53" s="28"/>
      <c r="CP53" s="5"/>
      <c r="CT53" s="406"/>
      <c r="DW53" s="47">
        <f t="shared" si="4"/>
        <v>0</v>
      </c>
      <c r="DZ53" s="275" t="s">
        <v>2401</v>
      </c>
    </row>
    <row r="54" spans="1:130" x14ac:dyDescent="0.25">
      <c r="A54" s="59">
        <v>375</v>
      </c>
      <c r="B54" s="47" t="s">
        <v>1338</v>
      </c>
      <c r="C54" s="19" t="s">
        <v>1336</v>
      </c>
      <c r="D54" s="19" t="s">
        <v>1213</v>
      </c>
      <c r="E54" s="63" t="s">
        <v>382</v>
      </c>
      <c r="F54" s="63" t="s">
        <v>991</v>
      </c>
      <c r="G54" s="79"/>
      <c r="H54" s="31"/>
      <c r="I54" s="31"/>
      <c r="X54" s="28"/>
      <c r="Y54" s="28"/>
      <c r="AL54" s="35">
        <v>1500</v>
      </c>
      <c r="AM54" s="35">
        <v>850</v>
      </c>
      <c r="AN54" s="58"/>
      <c r="AO54" s="58"/>
      <c r="AP54" s="58"/>
      <c r="AQ54" s="58"/>
      <c r="AR54">
        <v>850</v>
      </c>
      <c r="AS54">
        <v>850</v>
      </c>
      <c r="AT54">
        <v>850</v>
      </c>
      <c r="AU54">
        <v>850</v>
      </c>
      <c r="AV54">
        <v>850</v>
      </c>
      <c r="AW54">
        <v>850</v>
      </c>
      <c r="AZ54" s="28"/>
      <c r="BA54" s="28"/>
      <c r="BN54" s="28"/>
      <c r="BO54" s="28"/>
      <c r="BP54" s="31"/>
      <c r="BQ54" s="31"/>
      <c r="CB54" s="28"/>
      <c r="CC54" s="28"/>
      <c r="CP54" s="5"/>
      <c r="CT54" s="406"/>
      <c r="DW54" s="47">
        <f t="shared" si="4"/>
        <v>0</v>
      </c>
      <c r="DZ54" s="275" t="s">
        <v>2401</v>
      </c>
    </row>
    <row r="55" spans="1:130" x14ac:dyDescent="0.25">
      <c r="A55" s="245">
        <v>397</v>
      </c>
      <c r="B55" s="217" t="s">
        <v>1441</v>
      </c>
      <c r="C55" s="5" t="s">
        <v>1443</v>
      </c>
      <c r="D55" s="5" t="s">
        <v>1440</v>
      </c>
      <c r="E55" s="118" t="s">
        <v>399</v>
      </c>
      <c r="F55" s="118" t="s">
        <v>1350</v>
      </c>
      <c r="G55" t="s">
        <v>1442</v>
      </c>
      <c r="H55" s="31"/>
      <c r="I55" s="31"/>
      <c r="X55" s="28"/>
      <c r="Y55" s="28"/>
      <c r="AL55" s="35">
        <v>1500</v>
      </c>
      <c r="AZ55" s="28">
        <v>1500</v>
      </c>
      <c r="BA55" s="28">
        <v>1000</v>
      </c>
      <c r="BB55">
        <v>1000</v>
      </c>
      <c r="BC55">
        <v>1000</v>
      </c>
      <c r="BD55">
        <v>1000</v>
      </c>
      <c r="BE55">
        <v>1000</v>
      </c>
      <c r="BF55">
        <v>1000</v>
      </c>
      <c r="BG55">
        <v>1000</v>
      </c>
      <c r="BH55">
        <v>1000</v>
      </c>
      <c r="BI55">
        <v>1000</v>
      </c>
      <c r="BJ55">
        <v>1000</v>
      </c>
      <c r="BK55">
        <v>1000</v>
      </c>
      <c r="BN55" s="28"/>
      <c r="BO55" s="28"/>
      <c r="BP55" s="31"/>
      <c r="BQ55" s="31"/>
      <c r="CB55" s="28"/>
      <c r="CC55" s="28"/>
      <c r="CP55" s="5"/>
      <c r="CT55" s="406"/>
      <c r="DW55" s="47">
        <f t="shared" si="4"/>
        <v>0</v>
      </c>
      <c r="DZ55" s="275" t="s">
        <v>2401</v>
      </c>
    </row>
    <row r="56" spans="1:130" x14ac:dyDescent="0.25">
      <c r="A56" s="245">
        <v>414</v>
      </c>
      <c r="B56" s="217" t="s">
        <v>1499</v>
      </c>
      <c r="C56" s="5" t="s">
        <v>1498</v>
      </c>
      <c r="D56" s="5" t="s">
        <v>1495</v>
      </c>
      <c r="E56" s="118" t="s">
        <v>399</v>
      </c>
      <c r="F56" s="118" t="s">
        <v>1350</v>
      </c>
      <c r="G56" t="s">
        <v>1500</v>
      </c>
      <c r="H56" s="31"/>
      <c r="I56" s="31"/>
      <c r="X56" s="28"/>
      <c r="Y56" s="28"/>
      <c r="AL56" s="35">
        <v>2000</v>
      </c>
      <c r="AZ56" s="28">
        <v>2000</v>
      </c>
      <c r="BA56" s="28">
        <v>1000</v>
      </c>
      <c r="BB56">
        <v>1000</v>
      </c>
      <c r="BC56">
        <v>1000</v>
      </c>
      <c r="BD56">
        <v>1000</v>
      </c>
      <c r="BE56">
        <v>1000</v>
      </c>
      <c r="BF56">
        <v>1000</v>
      </c>
      <c r="BG56">
        <v>1000</v>
      </c>
      <c r="BH56">
        <v>1000</v>
      </c>
      <c r="BI56">
        <v>1000</v>
      </c>
      <c r="BJ56">
        <v>1000</v>
      </c>
      <c r="BK56">
        <v>1000</v>
      </c>
      <c r="BL56">
        <v>1000</v>
      </c>
      <c r="BN56" s="28"/>
      <c r="BO56" s="28"/>
      <c r="BP56" s="31"/>
      <c r="BQ56" s="31"/>
      <c r="CB56" s="28"/>
      <c r="CC56" s="28"/>
      <c r="CP56" s="5"/>
      <c r="CT56" s="406"/>
      <c r="DW56" s="47">
        <f t="shared" si="4"/>
        <v>0</v>
      </c>
      <c r="DZ56" s="275" t="s">
        <v>2401</v>
      </c>
    </row>
    <row r="57" spans="1:130" x14ac:dyDescent="0.25">
      <c r="A57" s="48">
        <v>257</v>
      </c>
      <c r="B57" s="19" t="s">
        <v>642</v>
      </c>
      <c r="C57" s="33" t="s">
        <v>643</v>
      </c>
      <c r="D57" s="33" t="s">
        <v>626</v>
      </c>
      <c r="E57" s="214" t="s">
        <v>331</v>
      </c>
      <c r="F57" s="214" t="s">
        <v>459</v>
      </c>
      <c r="G57" s="314" t="s">
        <v>831</v>
      </c>
      <c r="H57" s="215"/>
      <c r="I57" s="215"/>
      <c r="J57" s="315" t="s">
        <v>1615</v>
      </c>
      <c r="X57" s="28"/>
      <c r="Y57" s="28"/>
      <c r="AZ57" s="103"/>
      <c r="BA57" s="103"/>
      <c r="BB57">
        <v>1000</v>
      </c>
      <c r="BC57">
        <v>1000</v>
      </c>
      <c r="BD57">
        <v>1000</v>
      </c>
      <c r="BE57">
        <v>1000</v>
      </c>
      <c r="BF57">
        <v>1000</v>
      </c>
      <c r="BG57">
        <v>1000</v>
      </c>
      <c r="BH57">
        <v>1000</v>
      </c>
      <c r="BI57">
        <v>1000</v>
      </c>
      <c r="BJ57">
        <v>1000</v>
      </c>
      <c r="BK57">
        <v>1000</v>
      </c>
      <c r="BL57">
        <v>1000</v>
      </c>
      <c r="BM57">
        <v>1000</v>
      </c>
      <c r="BN57" s="28"/>
      <c r="BO57" s="28"/>
      <c r="BP57" s="31">
        <v>800</v>
      </c>
      <c r="BQ57" s="31">
        <v>800</v>
      </c>
      <c r="BR57" s="183">
        <v>1000</v>
      </c>
      <c r="BS57" s="183">
        <v>1000</v>
      </c>
      <c r="BT57" s="183">
        <v>1000</v>
      </c>
      <c r="BU57" s="183">
        <v>1000</v>
      </c>
      <c r="BV57" s="183">
        <v>1000</v>
      </c>
      <c r="BW57" s="183">
        <v>1000</v>
      </c>
      <c r="BX57" s="183">
        <v>1000</v>
      </c>
      <c r="BY57" s="183">
        <v>1000</v>
      </c>
      <c r="BZ57" s="183">
        <v>1000</v>
      </c>
      <c r="CB57" s="28"/>
      <c r="CC57" s="28"/>
      <c r="CP57" s="5"/>
      <c r="CT57" s="406">
        <v>0</v>
      </c>
      <c r="DW57" s="47">
        <f t="shared" si="4"/>
        <v>0</v>
      </c>
      <c r="DZ57" s="275" t="s">
        <v>2401</v>
      </c>
    </row>
    <row r="58" spans="1:130" s="275" customFormat="1" x14ac:dyDescent="0.25">
      <c r="A58" s="164">
        <v>583</v>
      </c>
      <c r="B58" s="137" t="s">
        <v>2331</v>
      </c>
      <c r="C58" s="31" t="s">
        <v>226</v>
      </c>
      <c r="D58" s="275" t="s">
        <v>2330</v>
      </c>
      <c r="G58" s="7" t="s">
        <v>2332</v>
      </c>
      <c r="H58" s="47"/>
      <c r="I58" s="47"/>
      <c r="X58" s="28"/>
      <c r="Y58" s="28"/>
      <c r="AL58" s="35"/>
      <c r="AM58" s="35"/>
      <c r="BN58" s="28"/>
      <c r="BO58" s="28"/>
      <c r="BP58" s="31"/>
      <c r="BQ58" s="31"/>
      <c r="CB58" s="28">
        <v>5000</v>
      </c>
      <c r="CC58" s="28">
        <v>1200</v>
      </c>
      <c r="CD58" s="22"/>
      <c r="CE58" s="22"/>
      <c r="CF58" s="22"/>
      <c r="CG58" s="22"/>
      <c r="CH58" s="22"/>
      <c r="CI58" s="22"/>
      <c r="CJ58" s="22"/>
      <c r="CK58" s="22"/>
      <c r="CL58" s="275">
        <v>1200</v>
      </c>
      <c r="CM58" s="5"/>
      <c r="CN58" s="5"/>
      <c r="CO58" s="5"/>
      <c r="CP58" s="275">
        <v>0</v>
      </c>
      <c r="CQ58" s="28"/>
      <c r="CR58" s="28"/>
      <c r="CS58" s="28"/>
      <c r="CT58" s="406">
        <v>0</v>
      </c>
      <c r="CU58" s="4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47">
        <f>+CT58*(COUNTBLANK(CU58:DV58)-1)</f>
        <v>0</v>
      </c>
      <c r="DX58" s="7"/>
      <c r="DY58" s="7"/>
    </row>
    <row r="59" spans="1:130" x14ac:dyDescent="0.25">
      <c r="A59" s="37">
        <v>9</v>
      </c>
      <c r="B59" s="78" t="s">
        <v>314</v>
      </c>
      <c r="C59" s="54" t="s">
        <v>113</v>
      </c>
      <c r="D59" s="54" t="s">
        <v>114</v>
      </c>
      <c r="E59" s="64" t="s">
        <v>331</v>
      </c>
      <c r="F59" s="64" t="s">
        <v>106</v>
      </c>
      <c r="G59" s="65" t="s">
        <v>857</v>
      </c>
      <c r="H59" s="65"/>
      <c r="I59" s="64"/>
      <c r="J59" s="64">
        <v>750</v>
      </c>
      <c r="K59" s="64">
        <v>700</v>
      </c>
      <c r="L59" s="64">
        <v>700</v>
      </c>
      <c r="M59" s="64">
        <v>700</v>
      </c>
      <c r="N59" s="64">
        <v>700</v>
      </c>
      <c r="O59" s="64">
        <v>750</v>
      </c>
      <c r="P59" s="64">
        <v>750</v>
      </c>
      <c r="Q59" s="64">
        <v>750</v>
      </c>
      <c r="R59" s="64">
        <v>750</v>
      </c>
      <c r="S59" s="64">
        <v>750</v>
      </c>
      <c r="T59" s="64">
        <v>750</v>
      </c>
      <c r="U59" s="64">
        <v>750</v>
      </c>
      <c r="V59" s="64">
        <v>750</v>
      </c>
      <c r="W59" s="35"/>
      <c r="X59" s="35">
        <v>800</v>
      </c>
      <c r="Y59" s="46">
        <v>800</v>
      </c>
      <c r="Z59" s="46">
        <v>800</v>
      </c>
      <c r="AA59" s="46">
        <v>800</v>
      </c>
      <c r="AB59" s="46">
        <v>800</v>
      </c>
      <c r="AC59" s="54">
        <v>800</v>
      </c>
      <c r="AD59" s="54">
        <v>800</v>
      </c>
      <c r="AE59" s="46">
        <v>800</v>
      </c>
      <c r="AF59" s="31">
        <v>800</v>
      </c>
      <c r="AG59" s="47">
        <v>800</v>
      </c>
      <c r="AH59" s="47">
        <v>800</v>
      </c>
      <c r="AI59" s="47">
        <v>800</v>
      </c>
      <c r="AJ59" s="47">
        <v>800</v>
      </c>
      <c r="AK59" s="28"/>
      <c r="AL59" s="28">
        <v>850</v>
      </c>
      <c r="AM59" s="47">
        <v>850</v>
      </c>
      <c r="AN59" s="47">
        <v>850</v>
      </c>
      <c r="AO59" s="31">
        <v>850</v>
      </c>
      <c r="AP59" s="31">
        <v>850</v>
      </c>
      <c r="AQ59" s="31">
        <v>850</v>
      </c>
      <c r="AR59" s="31">
        <v>850</v>
      </c>
      <c r="AS59" s="31">
        <v>850</v>
      </c>
      <c r="AT59" s="31">
        <v>850</v>
      </c>
      <c r="AU59" s="31">
        <v>850</v>
      </c>
      <c r="AV59" s="31">
        <v>850</v>
      </c>
      <c r="AW59" s="47">
        <v>850</v>
      </c>
      <c r="AX59" s="47">
        <v>850</v>
      </c>
      <c r="AY59" s="28"/>
      <c r="AZ59" s="28">
        <v>1000</v>
      </c>
      <c r="BA59" s="47">
        <v>1000</v>
      </c>
      <c r="BB59" s="47">
        <v>1000</v>
      </c>
      <c r="BC59" s="47">
        <v>1000</v>
      </c>
      <c r="BD59" s="47">
        <v>1000</v>
      </c>
      <c r="BE59" s="47">
        <v>1000</v>
      </c>
      <c r="BF59" s="47">
        <v>1000</v>
      </c>
      <c r="BG59" s="47">
        <v>1000</v>
      </c>
      <c r="BH59" s="47">
        <v>1000</v>
      </c>
      <c r="BI59" s="47">
        <v>1000</v>
      </c>
      <c r="BJ59" s="47">
        <v>1000</v>
      </c>
      <c r="BK59" s="47">
        <v>1000</v>
      </c>
      <c r="BL59" s="47">
        <v>1000</v>
      </c>
      <c r="BM59" s="28"/>
      <c r="BN59" s="28"/>
      <c r="BO59" s="31">
        <v>800</v>
      </c>
      <c r="BP59" s="31">
        <v>800</v>
      </c>
      <c r="BQ59" s="47">
        <v>1000</v>
      </c>
      <c r="BR59" s="47">
        <v>1000</v>
      </c>
      <c r="BS59" s="47">
        <v>1000</v>
      </c>
      <c r="BT59" s="47">
        <v>1000</v>
      </c>
      <c r="BU59" s="47">
        <v>1000</v>
      </c>
      <c r="BV59" s="47">
        <v>1000</v>
      </c>
      <c r="BW59" s="47">
        <v>1000</v>
      </c>
      <c r="BX59" s="47">
        <v>1000</v>
      </c>
      <c r="BY59" s="47">
        <v>1000</v>
      </c>
      <c r="BZ59" s="47">
        <v>1000</v>
      </c>
      <c r="CA59" s="280" t="s">
        <v>2249</v>
      </c>
      <c r="CB59" s="28">
        <v>1200</v>
      </c>
      <c r="CC59" s="47">
        <v>1000</v>
      </c>
      <c r="CD59" s="47">
        <v>1000</v>
      </c>
      <c r="CE59" s="47">
        <v>1200</v>
      </c>
      <c r="CF59" s="47">
        <v>1200</v>
      </c>
      <c r="CG59" s="47">
        <v>1200</v>
      </c>
      <c r="CH59" s="47">
        <v>1200</v>
      </c>
      <c r="CI59" s="47">
        <v>1200</v>
      </c>
      <c r="CJ59" s="47">
        <v>1200</v>
      </c>
      <c r="CK59" s="47">
        <v>1200</v>
      </c>
      <c r="CL59" s="47">
        <v>1200</v>
      </c>
      <c r="CM59" s="229">
        <v>1200</v>
      </c>
      <c r="CN59" s="31" t="s">
        <v>2892</v>
      </c>
      <c r="CO59" s="31">
        <f>1200*COUNTBLANK(CC59:CN59)</f>
        <v>0</v>
      </c>
      <c r="CP59" s="28"/>
      <c r="CT59" s="406">
        <v>1400</v>
      </c>
      <c r="CU59" s="31" t="s">
        <v>3313</v>
      </c>
      <c r="CV59" s="31" t="s">
        <v>3313</v>
      </c>
      <c r="CW59" s="31" t="s">
        <v>3313</v>
      </c>
      <c r="CX59" s="47" t="s">
        <v>3317</v>
      </c>
      <c r="CY59" s="47" t="s">
        <v>3543</v>
      </c>
      <c r="CZ59" s="47" t="s">
        <v>3728</v>
      </c>
      <c r="DA59" s="47" t="s">
        <v>3946</v>
      </c>
      <c r="DB59" s="47" t="s">
        <v>3946</v>
      </c>
      <c r="DC59" s="47" t="s">
        <v>4261</v>
      </c>
      <c r="DD59" s="47" t="s">
        <v>4492</v>
      </c>
      <c r="DE59" s="47"/>
      <c r="DF59" s="47"/>
      <c r="DG59" s="47"/>
      <c r="DH59" s="47"/>
      <c r="DI59" s="47"/>
      <c r="DJ59" s="520"/>
      <c r="DK59" s="520"/>
      <c r="DL59" s="520"/>
      <c r="DM59" s="520"/>
      <c r="DN59" s="520"/>
      <c r="DO59" s="520"/>
      <c r="DP59" s="520"/>
      <c r="DQ59" s="520"/>
      <c r="DR59" s="520"/>
      <c r="DS59" s="520"/>
      <c r="DT59" s="520"/>
      <c r="DU59" s="520"/>
      <c r="DV59" s="47"/>
      <c r="DW59" s="113">
        <f>+CT59*(COUNTBLANK(CU59:DV59)-1)</f>
        <v>23800</v>
      </c>
      <c r="DX59" s="28"/>
      <c r="DY59" s="28"/>
    </row>
    <row r="60" spans="1:130" x14ac:dyDescent="0.25">
      <c r="A60" s="164">
        <v>519</v>
      </c>
      <c r="B60" s="151" t="s">
        <v>2030</v>
      </c>
      <c r="C60" s="46" t="s">
        <v>2029</v>
      </c>
      <c r="D60" s="46" t="s">
        <v>215</v>
      </c>
      <c r="E60" s="63" t="s">
        <v>612</v>
      </c>
      <c r="F60" s="63" t="s">
        <v>2002</v>
      </c>
      <c r="G60" s="42" t="s">
        <v>2352</v>
      </c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28"/>
      <c r="Y60" s="28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28"/>
      <c r="BO60" s="28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28">
        <v>4500</v>
      </c>
      <c r="CC60" s="28">
        <v>1200</v>
      </c>
      <c r="CD60" s="31">
        <v>1200</v>
      </c>
      <c r="CE60" s="31">
        <v>1200</v>
      </c>
      <c r="CF60" s="31">
        <v>1200</v>
      </c>
      <c r="CG60" s="31">
        <v>1200</v>
      </c>
      <c r="CH60" s="31">
        <v>1200</v>
      </c>
      <c r="CI60" s="31">
        <v>1200</v>
      </c>
      <c r="CJ60" s="31">
        <v>1200</v>
      </c>
      <c r="CK60" s="31">
        <v>1200</v>
      </c>
      <c r="CL60" s="31">
        <v>1200</v>
      </c>
      <c r="CM60" s="31">
        <v>1200</v>
      </c>
      <c r="CN60" s="31">
        <v>1200</v>
      </c>
      <c r="CO60" s="31">
        <v>1200</v>
      </c>
      <c r="CP60" s="31">
        <f>1200*COUNTBLANK(CD60:CO60)</f>
        <v>0</v>
      </c>
      <c r="CR60" s="28" t="s">
        <v>3630</v>
      </c>
      <c r="CT60" s="406">
        <v>1400</v>
      </c>
      <c r="CU60" s="47" t="s">
        <v>2527</v>
      </c>
      <c r="CV60" s="47" t="s">
        <v>3078</v>
      </c>
      <c r="CW60" s="47" t="s">
        <v>3079</v>
      </c>
      <c r="CX60" s="47" t="s">
        <v>3079</v>
      </c>
      <c r="CY60" s="47" t="s">
        <v>3233</v>
      </c>
      <c r="CZ60" s="47" t="s">
        <v>3471</v>
      </c>
      <c r="DA60" s="47" t="s">
        <v>3630</v>
      </c>
      <c r="DB60" s="47" t="s">
        <v>3813</v>
      </c>
      <c r="DC60" s="47" t="s">
        <v>4012</v>
      </c>
      <c r="DD60" s="47" t="s">
        <v>4260</v>
      </c>
      <c r="DE60" s="47" t="s">
        <v>4624</v>
      </c>
      <c r="DF60" s="47" t="s">
        <v>4820</v>
      </c>
      <c r="DG60" s="47"/>
      <c r="DH60" s="47"/>
      <c r="DI60" s="47"/>
      <c r="DJ60" s="520"/>
      <c r="DK60" s="520"/>
      <c r="DL60" s="520"/>
      <c r="DM60" s="520"/>
      <c r="DN60" s="520"/>
      <c r="DO60" s="520"/>
      <c r="DP60" s="520"/>
      <c r="DQ60" s="520"/>
      <c r="DR60" s="520"/>
      <c r="DS60" s="520"/>
      <c r="DT60" s="520"/>
      <c r="DU60" s="520"/>
      <c r="DV60" s="47"/>
      <c r="DW60" s="47">
        <f>+CT60*(COUNTBLANK(CU60:DV60)-1)</f>
        <v>21000</v>
      </c>
      <c r="DX60" s="28"/>
      <c r="DY60" s="28"/>
    </row>
    <row r="61" spans="1:130" x14ac:dyDescent="0.25">
      <c r="A61" s="37">
        <v>25</v>
      </c>
      <c r="B61" s="78" t="s">
        <v>324</v>
      </c>
      <c r="C61" s="54" t="s">
        <v>325</v>
      </c>
      <c r="D61" s="54" t="s">
        <v>138</v>
      </c>
      <c r="E61" s="64" t="s">
        <v>107</v>
      </c>
      <c r="F61" s="64" t="s">
        <v>106</v>
      </c>
      <c r="G61" s="65" t="s">
        <v>834</v>
      </c>
      <c r="H61" s="65"/>
      <c r="I61" s="65"/>
      <c r="J61" s="64"/>
      <c r="K61" s="64">
        <v>750</v>
      </c>
      <c r="L61" s="64">
        <v>700</v>
      </c>
      <c r="M61" s="64">
        <v>700</v>
      </c>
      <c r="N61" s="64">
        <v>700</v>
      </c>
      <c r="O61" s="64">
        <v>700</v>
      </c>
      <c r="P61" s="64">
        <v>750</v>
      </c>
      <c r="Q61" s="64">
        <v>750</v>
      </c>
      <c r="R61" s="64">
        <v>750</v>
      </c>
      <c r="S61" s="64">
        <v>750</v>
      </c>
      <c r="T61" s="64">
        <v>750</v>
      </c>
      <c r="U61" s="64">
        <v>750</v>
      </c>
      <c r="V61" s="64">
        <v>750</v>
      </c>
      <c r="W61" s="64">
        <v>750</v>
      </c>
      <c r="X61" s="67"/>
      <c r="Y61" s="67">
        <v>800</v>
      </c>
      <c r="Z61" s="46">
        <v>650</v>
      </c>
      <c r="AA61" s="46">
        <v>650</v>
      </c>
      <c r="AB61" s="46">
        <v>750</v>
      </c>
      <c r="AC61" s="46">
        <v>750</v>
      </c>
      <c r="AD61" s="54">
        <v>650</v>
      </c>
      <c r="AE61" s="54">
        <v>650</v>
      </c>
      <c r="AF61" s="54">
        <v>650</v>
      </c>
      <c r="AG61" s="54">
        <v>650</v>
      </c>
      <c r="AH61" s="54">
        <v>650</v>
      </c>
      <c r="AI61" s="54">
        <v>650</v>
      </c>
      <c r="AJ61" s="54">
        <v>650</v>
      </c>
      <c r="AK61" s="54">
        <v>650</v>
      </c>
      <c r="AM61" s="35">
        <v>850</v>
      </c>
      <c r="AN61" s="54">
        <v>700</v>
      </c>
      <c r="AO61" s="54">
        <v>700</v>
      </c>
      <c r="AP61" s="54">
        <v>700</v>
      </c>
      <c r="AQ61" s="54">
        <v>700</v>
      </c>
      <c r="AR61" s="54">
        <v>700</v>
      </c>
      <c r="AS61" s="54">
        <v>700</v>
      </c>
      <c r="AT61" s="54">
        <v>700</v>
      </c>
      <c r="AU61" s="54">
        <v>700</v>
      </c>
      <c r="AV61" s="54">
        <v>700</v>
      </c>
      <c r="AW61" s="54">
        <v>700</v>
      </c>
      <c r="AX61" s="54">
        <v>700</v>
      </c>
      <c r="AY61" s="54">
        <v>700</v>
      </c>
      <c r="AZ61" s="28"/>
      <c r="BA61" s="28"/>
      <c r="BB61" s="54">
        <v>750</v>
      </c>
      <c r="BC61" s="54">
        <v>750</v>
      </c>
      <c r="BD61" s="54">
        <v>750</v>
      </c>
      <c r="BE61" s="54">
        <v>750</v>
      </c>
      <c r="BF61" s="54">
        <v>750</v>
      </c>
      <c r="BG61" s="54">
        <v>750</v>
      </c>
      <c r="BH61" s="54">
        <v>750</v>
      </c>
      <c r="BI61" s="54">
        <v>750</v>
      </c>
      <c r="BJ61" s="54">
        <v>750</v>
      </c>
      <c r="BK61" s="54">
        <v>750</v>
      </c>
      <c r="BL61" s="54">
        <v>750</v>
      </c>
      <c r="BM61" s="54">
        <v>750</v>
      </c>
      <c r="BN61" s="243" t="s">
        <v>1866</v>
      </c>
      <c r="BO61" s="28">
        <v>750</v>
      </c>
      <c r="BP61" s="31">
        <v>750</v>
      </c>
      <c r="BQ61" s="31">
        <v>750</v>
      </c>
      <c r="BR61" s="47" t="s">
        <v>990</v>
      </c>
      <c r="BS61" s="47">
        <v>750</v>
      </c>
      <c r="BT61" s="47">
        <v>750</v>
      </c>
      <c r="BU61" s="47">
        <v>750</v>
      </c>
      <c r="BV61" s="47">
        <v>750</v>
      </c>
      <c r="BW61" s="47">
        <v>750</v>
      </c>
      <c r="BX61" s="47">
        <v>750</v>
      </c>
      <c r="BY61" s="47">
        <v>750</v>
      </c>
      <c r="BZ61" s="47">
        <v>750</v>
      </c>
      <c r="CA61" s="47">
        <v>750</v>
      </c>
      <c r="CB61" s="244" t="s">
        <v>2328</v>
      </c>
      <c r="CC61" s="28">
        <v>800</v>
      </c>
      <c r="CD61" s="47">
        <v>800</v>
      </c>
      <c r="CE61" s="47">
        <v>800</v>
      </c>
      <c r="CF61" s="47">
        <v>800</v>
      </c>
      <c r="CG61" s="47">
        <v>800</v>
      </c>
      <c r="CH61" s="47">
        <v>800</v>
      </c>
      <c r="CI61" s="47">
        <v>800</v>
      </c>
      <c r="CJ61" s="47">
        <v>800</v>
      </c>
      <c r="CK61" s="47">
        <v>800</v>
      </c>
      <c r="CL61" s="47">
        <v>800</v>
      </c>
      <c r="CM61" s="47">
        <v>800</v>
      </c>
      <c r="CN61" s="47">
        <v>800</v>
      </c>
      <c r="CO61" s="31" t="s">
        <v>3389</v>
      </c>
      <c r="CP61" s="31">
        <f>800*COUNTBLANK(CD61:CO61)</f>
        <v>0</v>
      </c>
      <c r="CT61" s="406">
        <v>800</v>
      </c>
      <c r="CU61" s="47" t="s">
        <v>3389</v>
      </c>
      <c r="CV61" s="47" t="s">
        <v>3389</v>
      </c>
      <c r="CW61" s="47" t="s">
        <v>3389</v>
      </c>
      <c r="CX61" s="47" t="s">
        <v>3389</v>
      </c>
      <c r="CY61" s="47" t="s">
        <v>3389</v>
      </c>
      <c r="CZ61" s="47" t="s">
        <v>3779</v>
      </c>
      <c r="DA61" s="47" t="s">
        <v>3779</v>
      </c>
      <c r="DB61" s="47" t="s">
        <v>3964</v>
      </c>
      <c r="DC61" s="47" t="s">
        <v>4331</v>
      </c>
      <c r="DD61" s="47" t="s">
        <v>4331</v>
      </c>
      <c r="DE61" s="47" t="s">
        <v>4710</v>
      </c>
      <c r="DF61" s="47">
        <v>800</v>
      </c>
      <c r="DG61" s="47"/>
      <c r="DH61" s="47"/>
      <c r="DI61" s="47"/>
      <c r="DJ61" s="520"/>
      <c r="DK61" s="520"/>
      <c r="DL61" s="520"/>
      <c r="DM61" s="520"/>
      <c r="DN61" s="542"/>
      <c r="DO61" s="542"/>
      <c r="DP61" s="542"/>
      <c r="DQ61" s="542"/>
      <c r="DR61" s="542"/>
      <c r="DS61" s="542"/>
      <c r="DT61" s="542"/>
      <c r="DU61" s="542"/>
      <c r="DV61" s="339"/>
      <c r="DW61" s="47">
        <f>+CT61*(COUNTBLANK(CU61:DV61)-1)</f>
        <v>12000</v>
      </c>
      <c r="DX61" s="28"/>
      <c r="DY61" s="28"/>
    </row>
    <row r="62" spans="1:130" s="275" customFormat="1" x14ac:dyDescent="0.25">
      <c r="A62" s="164"/>
      <c r="B62" s="137"/>
      <c r="C62" s="3"/>
      <c r="D62" s="3"/>
      <c r="G62" s="41"/>
      <c r="X62" s="28"/>
      <c r="Y62" s="28"/>
      <c r="AL62" s="35"/>
      <c r="AM62" s="35"/>
      <c r="BN62" s="28"/>
      <c r="BO62" s="28"/>
      <c r="BP62" s="31"/>
      <c r="BQ62" s="31"/>
      <c r="CB62" s="28"/>
      <c r="CC62" s="28"/>
      <c r="CQ62" s="28"/>
      <c r="CR62" s="28"/>
      <c r="CS62" s="28"/>
      <c r="CT62" s="406"/>
      <c r="CU62" s="4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47"/>
      <c r="DX62" s="7"/>
      <c r="DY62" s="7"/>
    </row>
    <row r="63" spans="1:130" s="275" customFormat="1" x14ac:dyDescent="0.25">
      <c r="A63" s="164"/>
      <c r="B63" s="137"/>
      <c r="C63" s="3"/>
      <c r="D63" s="3"/>
      <c r="G63" s="41"/>
      <c r="X63" s="28"/>
      <c r="Y63" s="28"/>
      <c r="AL63" s="35"/>
      <c r="AM63" s="35"/>
      <c r="BN63" s="28"/>
      <c r="BO63" s="28"/>
      <c r="BP63" s="31"/>
      <c r="BQ63" s="31"/>
      <c r="CB63" s="28"/>
      <c r="CC63" s="28"/>
      <c r="CQ63" s="28"/>
      <c r="CR63" s="28"/>
      <c r="CS63" s="28"/>
      <c r="CT63" s="406"/>
      <c r="CU63" s="4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47"/>
      <c r="DX63" s="7"/>
      <c r="DY63" s="7"/>
    </row>
    <row r="64" spans="1:130" s="275" customFormat="1" x14ac:dyDescent="0.25">
      <c r="A64" s="164"/>
      <c r="B64" s="137"/>
      <c r="C64" s="3"/>
      <c r="D64" s="3"/>
      <c r="G64" s="41"/>
      <c r="X64" s="28"/>
      <c r="Y64" s="28"/>
      <c r="AL64" s="35"/>
      <c r="AM64" s="35"/>
      <c r="BN64" s="28"/>
      <c r="BO64" s="28"/>
      <c r="BP64" s="31"/>
      <c r="BQ64" s="31"/>
      <c r="CB64" s="28"/>
      <c r="CC64" s="28"/>
      <c r="CQ64" s="28"/>
      <c r="CR64" s="28"/>
      <c r="CS64" s="28"/>
      <c r="CT64" s="406"/>
      <c r="CU64" s="4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47"/>
      <c r="DX64" s="7"/>
      <c r="DY64" s="7"/>
    </row>
    <row r="65" spans="1:129" s="275" customFormat="1" x14ac:dyDescent="0.25">
      <c r="A65" s="164"/>
      <c r="B65" s="137"/>
      <c r="C65" s="3"/>
      <c r="D65" s="3"/>
      <c r="G65" s="41"/>
      <c r="X65" s="28"/>
      <c r="Y65" s="28"/>
      <c r="AL65" s="35"/>
      <c r="AM65" s="35"/>
      <c r="BN65" s="28"/>
      <c r="BO65" s="28"/>
      <c r="BP65" s="31"/>
      <c r="BQ65" s="31"/>
      <c r="CB65" s="28"/>
      <c r="CC65" s="28"/>
      <c r="CQ65" s="28"/>
      <c r="CR65" s="28"/>
      <c r="CS65" s="28"/>
      <c r="CT65" s="406"/>
      <c r="CU65" s="4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47"/>
      <c r="DX65" s="7"/>
      <c r="DY65" s="7"/>
    </row>
    <row r="66" spans="1:129" s="275" customFormat="1" x14ac:dyDescent="0.25">
      <c r="A66" s="164"/>
      <c r="B66" s="137"/>
      <c r="C66" s="3"/>
      <c r="D66" s="3"/>
      <c r="G66" s="41"/>
      <c r="X66" s="28"/>
      <c r="Y66" s="28"/>
      <c r="AL66" s="35"/>
      <c r="AM66" s="35"/>
      <c r="BN66" s="28"/>
      <c r="BO66" s="28"/>
      <c r="BP66" s="31"/>
      <c r="BQ66" s="31"/>
      <c r="CB66" s="28"/>
      <c r="CC66" s="28"/>
      <c r="CQ66" s="28"/>
      <c r="CR66" s="28"/>
      <c r="CS66" s="28"/>
      <c r="CT66" s="406"/>
      <c r="CU66" s="4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47"/>
      <c r="DX66" s="7"/>
      <c r="DY66" s="7"/>
    </row>
    <row r="67" spans="1:129" s="275" customFormat="1" x14ac:dyDescent="0.25">
      <c r="A67" s="164"/>
      <c r="B67" s="137"/>
      <c r="C67" s="3"/>
      <c r="D67" s="3"/>
      <c r="G67" s="41"/>
      <c r="X67" s="28"/>
      <c r="Y67" s="28"/>
      <c r="AL67" s="35"/>
      <c r="AM67" s="35"/>
      <c r="BN67" s="28"/>
      <c r="BO67" s="28"/>
      <c r="BP67" s="31"/>
      <c r="BQ67" s="31"/>
      <c r="CB67" s="28"/>
      <c r="CC67" s="28"/>
      <c r="CQ67" s="28"/>
      <c r="CR67" s="28"/>
      <c r="CS67" s="28"/>
      <c r="CT67" s="406"/>
      <c r="CU67" s="4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47"/>
      <c r="DX67" s="7"/>
      <c r="DY67" s="7"/>
    </row>
    <row r="68" spans="1:129" s="275" customFormat="1" x14ac:dyDescent="0.25">
      <c r="A68" s="164"/>
      <c r="B68" s="137"/>
      <c r="C68" s="3"/>
      <c r="D68" s="3"/>
      <c r="G68" s="41"/>
      <c r="X68" s="28"/>
      <c r="Y68" s="28"/>
      <c r="AL68" s="35"/>
      <c r="AM68" s="35"/>
      <c r="BN68" s="28"/>
      <c r="BO68" s="28"/>
      <c r="BP68" s="31"/>
      <c r="BQ68" s="31"/>
      <c r="CB68" s="28"/>
      <c r="CC68" s="28"/>
      <c r="CQ68" s="28"/>
      <c r="CR68" s="28"/>
      <c r="CS68" s="28"/>
      <c r="CT68" s="406"/>
      <c r="CU68" s="4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47"/>
      <c r="DX68" s="7"/>
      <c r="DY68" s="7"/>
    </row>
    <row r="69" spans="1:129" s="275" customFormat="1" x14ac:dyDescent="0.25">
      <c r="A69" s="164"/>
      <c r="B69" s="137"/>
      <c r="C69" s="3"/>
      <c r="D69" s="3"/>
      <c r="G69" s="41"/>
      <c r="X69" s="28"/>
      <c r="Y69" s="28"/>
      <c r="AL69" s="35"/>
      <c r="AM69" s="35"/>
      <c r="BN69" s="28"/>
      <c r="BO69" s="28"/>
      <c r="BP69" s="31"/>
      <c r="BQ69" s="31"/>
      <c r="CB69" s="28"/>
      <c r="CC69" s="28"/>
      <c r="CQ69" s="28"/>
      <c r="CR69" s="28"/>
      <c r="CS69" s="28"/>
      <c r="CT69" s="406"/>
      <c r="CU69" s="4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47"/>
      <c r="DX69" s="7"/>
      <c r="DY69" s="7"/>
    </row>
    <row r="70" spans="1:129" s="275" customFormat="1" x14ac:dyDescent="0.25">
      <c r="A70" s="164"/>
      <c r="B70" s="137"/>
      <c r="C70" s="3"/>
      <c r="D70" s="3"/>
      <c r="G70" s="41"/>
      <c r="X70" s="28"/>
      <c r="Y70" s="28"/>
      <c r="AL70" s="35"/>
      <c r="AM70" s="35"/>
      <c r="BN70" s="28"/>
      <c r="BO70" s="28"/>
      <c r="BP70" s="31"/>
      <c r="BQ70" s="31"/>
      <c r="CB70" s="28"/>
      <c r="CC70" s="28"/>
      <c r="CQ70" s="28"/>
      <c r="CR70" s="28"/>
      <c r="CS70" s="28"/>
      <c r="CT70" s="406"/>
      <c r="CU70" s="4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47"/>
      <c r="DX70" s="7"/>
      <c r="DY70" s="7"/>
    </row>
    <row r="71" spans="1:129" s="275" customFormat="1" x14ac:dyDescent="0.25">
      <c r="A71" s="164"/>
      <c r="B71" s="137"/>
      <c r="C71" s="3"/>
      <c r="D71" s="3"/>
      <c r="G71" s="41"/>
      <c r="X71" s="28"/>
      <c r="Y71" s="28"/>
      <c r="AL71" s="35"/>
      <c r="AM71" s="35"/>
      <c r="BN71" s="28"/>
      <c r="BO71" s="28"/>
      <c r="BP71" s="31"/>
      <c r="BQ71" s="31"/>
      <c r="CB71" s="28"/>
      <c r="CC71" s="28"/>
      <c r="CQ71" s="28"/>
      <c r="CR71" s="28"/>
      <c r="CS71" s="28"/>
      <c r="CT71" s="406"/>
      <c r="CU71" s="4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47"/>
      <c r="DX71" s="7"/>
      <c r="DY71" s="7"/>
    </row>
    <row r="72" spans="1:129" s="275" customFormat="1" x14ac:dyDescent="0.25">
      <c r="A72" s="164"/>
      <c r="B72" s="137"/>
      <c r="C72" s="3"/>
      <c r="D72" s="3"/>
      <c r="G72" s="41"/>
      <c r="X72" s="28"/>
      <c r="Y72" s="28"/>
      <c r="AL72" s="35"/>
      <c r="AM72" s="35"/>
      <c r="BN72" s="28"/>
      <c r="BO72" s="28"/>
      <c r="BP72" s="31"/>
      <c r="BQ72" s="31"/>
      <c r="CB72" s="28"/>
      <c r="CC72" s="28"/>
      <c r="CQ72" s="28"/>
      <c r="CR72" s="28"/>
      <c r="CS72" s="28"/>
      <c r="CT72" s="406"/>
      <c r="CU72" s="4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47"/>
      <c r="DX72" s="7"/>
      <c r="DY72" s="7"/>
    </row>
    <row r="73" spans="1:129" s="275" customFormat="1" x14ac:dyDescent="0.25">
      <c r="A73" s="164"/>
      <c r="B73" s="137"/>
      <c r="C73" s="3"/>
      <c r="D73" s="3"/>
      <c r="G73" s="41"/>
      <c r="X73" s="28"/>
      <c r="Y73" s="28"/>
      <c r="AL73" s="35"/>
      <c r="AM73" s="35"/>
      <c r="BN73" s="28"/>
      <c r="BO73" s="28"/>
      <c r="BP73" s="31"/>
      <c r="BQ73" s="31"/>
      <c r="CB73" s="28"/>
      <c r="CC73" s="28"/>
      <c r="CQ73" s="28"/>
      <c r="CR73" s="28"/>
      <c r="CS73" s="28"/>
      <c r="CT73" s="406"/>
      <c r="CU73" s="4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47"/>
      <c r="DX73" s="7"/>
      <c r="DY73" s="7"/>
    </row>
    <row r="74" spans="1:129" s="275" customFormat="1" x14ac:dyDescent="0.25">
      <c r="A74" s="164"/>
      <c r="B74" s="137"/>
      <c r="C74" s="3"/>
      <c r="D74" s="3"/>
      <c r="G74" s="41"/>
      <c r="X74" s="28"/>
      <c r="Y74" s="28"/>
      <c r="AL74" s="35"/>
      <c r="AM74" s="35"/>
      <c r="BN74" s="28"/>
      <c r="BO74" s="28"/>
      <c r="BP74" s="31"/>
      <c r="BQ74" s="31"/>
      <c r="CB74" s="28"/>
      <c r="CC74" s="28"/>
      <c r="CQ74" s="28"/>
      <c r="CR74" s="28"/>
      <c r="CS74" s="28"/>
      <c r="CT74" s="406"/>
      <c r="CU74" s="4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47"/>
      <c r="DX74" s="7"/>
      <c r="DY74" s="7"/>
    </row>
    <row r="75" spans="1:129" s="275" customFormat="1" x14ac:dyDescent="0.25">
      <c r="A75" s="164"/>
      <c r="B75" s="137"/>
      <c r="C75" s="3"/>
      <c r="D75" s="3"/>
      <c r="G75" s="41"/>
      <c r="X75" s="28"/>
      <c r="Y75" s="28"/>
      <c r="AL75" s="35"/>
      <c r="AM75" s="35"/>
      <c r="BN75" s="28"/>
      <c r="BO75" s="28"/>
      <c r="BP75" s="31"/>
      <c r="BQ75" s="31"/>
      <c r="CB75" s="28"/>
      <c r="CC75" s="28"/>
      <c r="CQ75" s="28"/>
      <c r="CR75" s="28"/>
      <c r="CS75" s="28"/>
      <c r="CT75" s="406"/>
      <c r="CU75" s="4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47"/>
      <c r="DX75" s="7"/>
      <c r="DY75" s="7"/>
    </row>
    <row r="76" spans="1:129" s="275" customFormat="1" x14ac:dyDescent="0.25">
      <c r="A76" s="164"/>
      <c r="B76" s="137"/>
      <c r="C76" s="3"/>
      <c r="D76" s="3"/>
      <c r="G76" s="41"/>
      <c r="X76" s="28"/>
      <c r="Y76" s="28"/>
      <c r="AL76" s="35"/>
      <c r="AM76" s="35"/>
      <c r="BN76" s="28"/>
      <c r="BO76" s="28"/>
      <c r="BP76" s="31"/>
      <c r="BQ76" s="31"/>
      <c r="CB76" s="28"/>
      <c r="CC76" s="28"/>
      <c r="CQ76" s="28"/>
      <c r="CR76" s="28"/>
      <c r="CS76" s="28"/>
      <c r="CT76" s="406"/>
      <c r="CU76" s="4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47"/>
      <c r="DX76" s="7"/>
      <c r="DY76" s="7"/>
    </row>
    <row r="77" spans="1:129" s="275" customFormat="1" x14ac:dyDescent="0.25">
      <c r="A77" s="164"/>
      <c r="B77" s="137"/>
      <c r="C77" s="3"/>
      <c r="D77" s="3"/>
      <c r="G77" s="41"/>
      <c r="X77" s="28"/>
      <c r="Y77" s="28"/>
      <c r="AL77" s="35"/>
      <c r="AM77" s="35"/>
      <c r="BN77" s="28"/>
      <c r="BO77" s="28"/>
      <c r="BP77" s="31"/>
      <c r="BQ77" s="31"/>
      <c r="CB77" s="28"/>
      <c r="CC77" s="28"/>
      <c r="CQ77" s="28"/>
      <c r="CR77" s="28"/>
      <c r="CS77" s="28"/>
      <c r="CT77" s="406"/>
      <c r="CU77" s="4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47">
        <f>+CT77*(COUNTBLANK(CU77:DV77)-1)</f>
        <v>0</v>
      </c>
      <c r="DX77" s="7"/>
      <c r="DY77" s="7"/>
    </row>
    <row r="78" spans="1:129" x14ac:dyDescent="0.25">
      <c r="B78" s="90" t="s">
        <v>930</v>
      </c>
      <c r="C78" s="91">
        <v>3</v>
      </c>
      <c r="D78" s="91" t="s">
        <v>935</v>
      </c>
      <c r="X78" s="28"/>
      <c r="Y78" s="28"/>
      <c r="BN78" s="28"/>
      <c r="BO78" s="28"/>
      <c r="BP78" s="31"/>
      <c r="BQ78" s="31"/>
      <c r="CB78" s="28"/>
      <c r="CC78" s="28"/>
      <c r="DW78" s="47">
        <f>+CT78*(COUNTBLANK(CU78:DV78)-1)</f>
        <v>0</v>
      </c>
    </row>
    <row r="79" spans="1:129" x14ac:dyDescent="0.25">
      <c r="B79" s="92"/>
      <c r="C79" s="91"/>
      <c r="D79" s="91" t="s">
        <v>940</v>
      </c>
      <c r="X79" s="28"/>
      <c r="Y79" s="28"/>
      <c r="BN79" s="28"/>
      <c r="BO79" s="28"/>
      <c r="BP79" s="31"/>
      <c r="BQ79" s="31"/>
      <c r="CB79" s="28"/>
      <c r="CC79" s="28"/>
    </row>
    <row r="80" spans="1:129" x14ac:dyDescent="0.25">
      <c r="B80" s="86"/>
      <c r="C80" s="62"/>
      <c r="BN80" s="28"/>
      <c r="BO80" s="28"/>
      <c r="BP80" s="31"/>
      <c r="BQ80" s="31"/>
      <c r="CB80" s="28"/>
      <c r="CC80" s="28"/>
    </row>
    <row r="81" spans="1:126" x14ac:dyDescent="0.25">
      <c r="A81">
        <v>3</v>
      </c>
      <c r="B81" s="62">
        <v>200</v>
      </c>
      <c r="C81" s="99">
        <v>0</v>
      </c>
      <c r="D81" s="88">
        <f t="shared" ref="D81:D92" si="5">IFERROR(C81*B81, 0)</f>
        <v>0</v>
      </c>
      <c r="BN81" s="28"/>
      <c r="BO81" s="28"/>
      <c r="BP81" s="31"/>
      <c r="BQ81" s="31"/>
      <c r="CB81" s="28"/>
      <c r="CC81" s="28"/>
    </row>
    <row r="82" spans="1:126" x14ac:dyDescent="0.25">
      <c r="A82">
        <v>4</v>
      </c>
      <c r="B82" s="62">
        <v>300</v>
      </c>
      <c r="C82" s="99">
        <v>0</v>
      </c>
      <c r="D82" s="88">
        <f t="shared" si="5"/>
        <v>0</v>
      </c>
      <c r="BN82" s="28"/>
      <c r="BO82" s="28"/>
      <c r="BP82" s="31"/>
      <c r="BQ82" s="31"/>
      <c r="CB82" s="28"/>
      <c r="CC82" s="28"/>
    </row>
    <row r="83" spans="1:126" x14ac:dyDescent="0.25">
      <c r="A83">
        <v>5</v>
      </c>
      <c r="B83" s="62">
        <v>350</v>
      </c>
      <c r="C83" s="99">
        <v>0</v>
      </c>
      <c r="D83" s="88">
        <f t="shared" si="5"/>
        <v>0</v>
      </c>
      <c r="BN83" s="28"/>
      <c r="BO83" s="28"/>
      <c r="BP83" s="31"/>
      <c r="BQ83" s="31"/>
      <c r="CB83" s="28"/>
      <c r="CC83" s="28"/>
    </row>
    <row r="84" spans="1:126" x14ac:dyDescent="0.25">
      <c r="A84">
        <v>6</v>
      </c>
      <c r="B84" s="62">
        <v>400</v>
      </c>
      <c r="C84" s="99">
        <v>0</v>
      </c>
      <c r="D84" s="88">
        <f t="shared" si="5"/>
        <v>0</v>
      </c>
      <c r="BN84" s="28"/>
      <c r="BO84" s="28"/>
      <c r="BP84" s="31"/>
      <c r="BQ84" s="31"/>
      <c r="CB84" s="28"/>
      <c r="CC84" s="28"/>
    </row>
    <row r="85" spans="1:126" x14ac:dyDescent="0.25">
      <c r="A85">
        <v>7</v>
      </c>
      <c r="B85" s="62">
        <v>500</v>
      </c>
      <c r="C85" s="99">
        <v>1</v>
      </c>
      <c r="D85" s="88">
        <f t="shared" si="5"/>
        <v>500</v>
      </c>
    </row>
    <row r="86" spans="1:126" x14ac:dyDescent="0.25">
      <c r="A86">
        <v>8</v>
      </c>
      <c r="B86" s="62">
        <v>550</v>
      </c>
      <c r="C86" s="99">
        <v>0</v>
      </c>
      <c r="D86" s="88">
        <f t="shared" si="5"/>
        <v>0</v>
      </c>
      <c r="DV86" s="7">
        <f>8400+7200</f>
        <v>15600</v>
      </c>
    </row>
    <row r="87" spans="1:126" x14ac:dyDescent="0.25">
      <c r="A87">
        <v>9</v>
      </c>
      <c r="B87" s="62">
        <v>600</v>
      </c>
      <c r="C87" s="99">
        <v>1</v>
      </c>
      <c r="D87" s="88">
        <f t="shared" si="5"/>
        <v>600</v>
      </c>
    </row>
    <row r="88" spans="1:126" x14ac:dyDescent="0.25">
      <c r="A88">
        <v>10</v>
      </c>
      <c r="B88" s="62">
        <v>650</v>
      </c>
      <c r="C88" s="99">
        <v>1</v>
      </c>
      <c r="D88" s="88">
        <f t="shared" si="5"/>
        <v>650</v>
      </c>
    </row>
    <row r="89" spans="1:126" x14ac:dyDescent="0.25">
      <c r="A89">
        <v>11</v>
      </c>
      <c r="B89" s="62">
        <v>700</v>
      </c>
      <c r="C89" s="99">
        <v>1</v>
      </c>
      <c r="D89" s="88">
        <f t="shared" si="5"/>
        <v>700</v>
      </c>
    </row>
    <row r="90" spans="1:126" x14ac:dyDescent="0.25">
      <c r="A90">
        <v>12</v>
      </c>
      <c r="B90" s="62">
        <v>750</v>
      </c>
      <c r="C90" s="99">
        <v>0</v>
      </c>
      <c r="D90" s="88">
        <f t="shared" si="5"/>
        <v>0</v>
      </c>
    </row>
    <row r="91" spans="1:126" x14ac:dyDescent="0.25">
      <c r="A91">
        <v>13</v>
      </c>
      <c r="B91" s="62">
        <v>800</v>
      </c>
      <c r="C91" s="99">
        <v>19</v>
      </c>
      <c r="D91" s="88">
        <f t="shared" si="5"/>
        <v>15200</v>
      </c>
    </row>
    <row r="92" spans="1:126" x14ac:dyDescent="0.25">
      <c r="B92" s="62" t="s">
        <v>931</v>
      </c>
      <c r="C92" s="62">
        <v>1</v>
      </c>
      <c r="D92" s="88">
        <f t="shared" si="5"/>
        <v>0</v>
      </c>
    </row>
    <row r="93" spans="1:126" ht="15.75" thickBot="1" x14ac:dyDescent="0.3">
      <c r="B93" s="87" t="s">
        <v>932</v>
      </c>
      <c r="C93" s="94">
        <f>SUM(C81:C92)</f>
        <v>24</v>
      </c>
      <c r="D93" s="96">
        <f>SUM(D81:D92)</f>
        <v>17650</v>
      </c>
    </row>
    <row r="94" spans="1:126" ht="15.75" thickTop="1" x14ac:dyDescent="0.25">
      <c r="B94" t="s">
        <v>933</v>
      </c>
      <c r="C94" s="62"/>
    </row>
    <row r="95" spans="1:126" outlineLevel="1" x14ac:dyDescent="0.25">
      <c r="B95" t="s">
        <v>937</v>
      </c>
      <c r="C95" s="62"/>
      <c r="D95" s="88">
        <f>-SUM(Z4:Z96)</f>
        <v>-20950</v>
      </c>
    </row>
    <row r="96" spans="1:126" ht="15.75" outlineLevel="1" thickBot="1" x14ac:dyDescent="0.3">
      <c r="B96" t="s">
        <v>936</v>
      </c>
      <c r="C96" s="62"/>
      <c r="D96" s="95">
        <f>+D93+D95</f>
        <v>-3300</v>
      </c>
    </row>
    <row r="97" spans="2:51" ht="15.75" thickTop="1" x14ac:dyDescent="0.25"/>
    <row r="98" spans="2:51" outlineLevel="1" x14ac:dyDescent="0.25">
      <c r="B98" t="s">
        <v>941</v>
      </c>
      <c r="C98" s="97"/>
      <c r="D98" s="88">
        <f>-SUM(AA3:AA100)</f>
        <v>-18300</v>
      </c>
    </row>
    <row r="99" spans="2:51" ht="15.75" outlineLevel="1" thickBot="1" x14ac:dyDescent="0.3">
      <c r="B99" t="s">
        <v>942</v>
      </c>
      <c r="C99" s="97"/>
      <c r="D99" s="95">
        <f>+D93+D98</f>
        <v>-650</v>
      </c>
      <c r="AY99">
        <f>5950/7</f>
        <v>850</v>
      </c>
    </row>
    <row r="100" spans="2:51" ht="15.75" thickTop="1" x14ac:dyDescent="0.25"/>
    <row r="101" spans="2:51" outlineLevel="1" x14ac:dyDescent="0.25">
      <c r="B101" t="s">
        <v>943</v>
      </c>
      <c r="C101" s="97"/>
      <c r="D101" s="88">
        <f>-SUM(AB3:AB99)</f>
        <v>-16650</v>
      </c>
    </row>
    <row r="102" spans="2:51" ht="15.75" outlineLevel="1" thickBot="1" x14ac:dyDescent="0.3">
      <c r="B102" t="s">
        <v>944</v>
      </c>
      <c r="C102" s="97"/>
      <c r="D102" s="95">
        <f>+D93+D101</f>
        <v>1000</v>
      </c>
    </row>
    <row r="103" spans="2:51" ht="15.75" thickTop="1" x14ac:dyDescent="0.25"/>
    <row r="104" spans="2:51" outlineLevel="1" x14ac:dyDescent="0.25">
      <c r="B104" t="s">
        <v>945</v>
      </c>
      <c r="C104" s="97"/>
      <c r="D104" s="88">
        <f>-SUM(AC3:AC105)</f>
        <v>-14450</v>
      </c>
    </row>
    <row r="105" spans="2:51" ht="15.75" outlineLevel="1" thickBot="1" x14ac:dyDescent="0.3">
      <c r="B105" t="s">
        <v>946</v>
      </c>
      <c r="C105" s="97"/>
      <c r="D105" s="95">
        <f>+D93+D104</f>
        <v>3200</v>
      </c>
    </row>
    <row r="106" spans="2:51" ht="15.75" thickTop="1" x14ac:dyDescent="0.25"/>
    <row r="107" spans="2:51" x14ac:dyDescent="0.25">
      <c r="B107" t="s">
        <v>951</v>
      </c>
      <c r="C107" s="116"/>
      <c r="D107" s="88">
        <f>-SUM(AD4:AD89)</f>
        <v>-18300</v>
      </c>
    </row>
    <row r="108" spans="2:51" ht="15.75" thickBot="1" x14ac:dyDescent="0.3">
      <c r="B108" t="s">
        <v>952</v>
      </c>
      <c r="C108" s="116"/>
      <c r="D108" s="95">
        <f>+D93+D107</f>
        <v>-650</v>
      </c>
    </row>
    <row r="109" spans="2:51" ht="15.75" thickTop="1" x14ac:dyDescent="0.25"/>
    <row r="110" spans="2:51" x14ac:dyDescent="0.25">
      <c r="B110" t="s">
        <v>974</v>
      </c>
      <c r="D110" s="126">
        <f>-SUM(AE4:AE22)</f>
        <v>-9700</v>
      </c>
    </row>
    <row r="111" spans="2:51" ht="15.75" thickBot="1" x14ac:dyDescent="0.3">
      <c r="B111" t="s">
        <v>975</v>
      </c>
      <c r="D111" s="125">
        <f>+D93+D110</f>
        <v>7950</v>
      </c>
    </row>
    <row r="112" spans="2:51" ht="15.75" thickTop="1" x14ac:dyDescent="0.25"/>
    <row r="113" spans="2:4" x14ac:dyDescent="0.25">
      <c r="B113" t="s">
        <v>976</v>
      </c>
      <c r="D113" s="126">
        <f>-SUM(AF4:AF80)</f>
        <v>-18300</v>
      </c>
    </row>
    <row r="114" spans="2:4" ht="15.75" thickBot="1" x14ac:dyDescent="0.3">
      <c r="B114" t="s">
        <v>977</v>
      </c>
      <c r="D114" s="125">
        <f>+D93+D113</f>
        <v>-650</v>
      </c>
    </row>
    <row r="115" spans="2:4" ht="15.75" thickTop="1" x14ac:dyDescent="0.25"/>
    <row r="116" spans="2:4" x14ac:dyDescent="0.25">
      <c r="B116" t="s">
        <v>978</v>
      </c>
      <c r="D116" s="126">
        <f>-SUM(AG4:AG80)</f>
        <v>-18300</v>
      </c>
    </row>
    <row r="117" spans="2:4" ht="15.75" thickBot="1" x14ac:dyDescent="0.3">
      <c r="B117" t="s">
        <v>979</v>
      </c>
      <c r="D117" s="125">
        <f>+D93+D116</f>
        <v>-650</v>
      </c>
    </row>
    <row r="118" spans="2:4" ht="15.75" thickTop="1" x14ac:dyDescent="0.25"/>
    <row r="119" spans="2:4" x14ac:dyDescent="0.25">
      <c r="B119" t="s">
        <v>980</v>
      </c>
      <c r="D119" s="126">
        <f>-SUM(AH4:AH80)</f>
        <v>-18300</v>
      </c>
    </row>
    <row r="120" spans="2:4" ht="15.75" thickBot="1" x14ac:dyDescent="0.3">
      <c r="B120" t="s">
        <v>981</v>
      </c>
      <c r="D120" s="125">
        <f>+D93+D119</f>
        <v>-650</v>
      </c>
    </row>
    <row r="121" spans="2:4" ht="15.75" thickTop="1" x14ac:dyDescent="0.25"/>
    <row r="122" spans="2:4" x14ac:dyDescent="0.25">
      <c r="B122" t="s">
        <v>982</v>
      </c>
      <c r="D122" s="126">
        <f>-SUM(AI4:AI80)</f>
        <v>-18300</v>
      </c>
    </row>
    <row r="123" spans="2:4" ht="15.75" thickBot="1" x14ac:dyDescent="0.3">
      <c r="B123" t="s">
        <v>983</v>
      </c>
      <c r="D123" s="125">
        <f>+D93+D122</f>
        <v>-650</v>
      </c>
    </row>
    <row r="124" spans="2:4" ht="15.75" thickTop="1" x14ac:dyDescent="0.25"/>
    <row r="125" spans="2:4" x14ac:dyDescent="0.25">
      <c r="B125" t="s">
        <v>984</v>
      </c>
      <c r="D125" s="126">
        <f>-SUM(AJ4:AJ80)</f>
        <v>-17500</v>
      </c>
    </row>
    <row r="126" spans="2:4" ht="15.75" thickBot="1" x14ac:dyDescent="0.3">
      <c r="B126" t="s">
        <v>985</v>
      </c>
      <c r="D126" s="125">
        <f>+D93+D125</f>
        <v>150</v>
      </c>
    </row>
    <row r="127" spans="2:4" ht="15.75" thickTop="1" x14ac:dyDescent="0.25"/>
    <row r="128" spans="2:4" x14ac:dyDescent="0.25">
      <c r="B128" t="s">
        <v>987</v>
      </c>
      <c r="D128" s="126">
        <f>-SUM(AK4:AK80)</f>
        <v>-16700</v>
      </c>
    </row>
    <row r="129" spans="2:4" ht="15.75" thickBot="1" x14ac:dyDescent="0.3">
      <c r="B129" t="s">
        <v>988</v>
      </c>
      <c r="D129" s="125">
        <f>+D93+D128</f>
        <v>950</v>
      </c>
    </row>
    <row r="130" spans="2:4" ht="15.75" thickTop="1" x14ac:dyDescent="0.25"/>
  </sheetData>
  <autoFilter ref="A3:AS16"/>
  <mergeCells count="7">
    <mergeCell ref="AV29:AZ29"/>
    <mergeCell ref="AJ44:AK44"/>
    <mergeCell ref="N9:O9"/>
    <mergeCell ref="N8:O8"/>
    <mergeCell ref="N37:O37"/>
    <mergeCell ref="N40:O40"/>
    <mergeCell ref="N41:O41"/>
  </mergeCells>
  <pageMargins left="0.2" right="0.2" top="0.25" bottom="0.25" header="0.3" footer="0.3"/>
  <pageSetup paperSize="9" scale="90" orientation="portrait" horizontalDpi="4294967293" verticalDpi="4294967293" r:id="rId1"/>
  <headerFooter>
    <oddHeader>&amp;L&amp;"Calibri"&amp;10&amp;K000000CLASSIFICATION: C1 - CONTROLLED&amp;1#</oddHeader>
  </headerFooter>
  <customProperties>
    <customPr name="_pios_id" r:id="rId2"/>
  </customProperties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N118"/>
  <sheetViews>
    <sheetView topLeftCell="A13" zoomScaleNormal="100" workbookViewId="0">
      <pane xSplit="4" topLeftCell="DX1" activePane="topRight" state="frozen"/>
      <selection pane="topRight" activeCell="DZ23" sqref="DZ23"/>
    </sheetView>
  </sheetViews>
  <sheetFormatPr defaultRowHeight="15" outlineLevelRow="1" x14ac:dyDescent="0.25"/>
  <cols>
    <col min="1" max="1" width="7.5703125" bestFit="1" customWidth="1"/>
    <col min="2" max="2" width="14.140625" customWidth="1"/>
    <col min="3" max="3" width="23.5703125" bestFit="1" customWidth="1"/>
    <col min="4" max="4" width="34.42578125" customWidth="1"/>
    <col min="5" max="5" width="11.140625" customWidth="1"/>
    <col min="6" max="6" width="11.85546875" customWidth="1"/>
    <col min="7" max="7" width="14.42578125" customWidth="1"/>
    <col min="8" max="8" width="14.42578125" style="275" customWidth="1"/>
    <col min="9" max="9" width="15.140625" customWidth="1"/>
    <col min="10" max="10" width="12.85546875" customWidth="1"/>
    <col min="11" max="15" width="9.140625" customWidth="1"/>
    <col min="16" max="16" width="11.140625" customWidth="1"/>
    <col min="17" max="17" width="8.5703125" customWidth="1"/>
    <col min="18" max="18" width="10.85546875" customWidth="1"/>
    <col min="19" max="19" width="10.5703125" customWidth="1"/>
    <col min="20" max="22" width="9.140625" customWidth="1"/>
    <col min="23" max="23" width="10.5703125" customWidth="1"/>
    <col min="24" max="24" width="10.140625" customWidth="1"/>
    <col min="25" max="42" width="9.140625" customWidth="1"/>
    <col min="43" max="43" width="10" customWidth="1"/>
    <col min="44" max="44" width="9.140625" customWidth="1"/>
    <col min="45" max="47" width="9.28515625" customWidth="1"/>
    <col min="48" max="48" width="9.7109375" customWidth="1"/>
    <col min="49" max="49" width="9.85546875" customWidth="1"/>
    <col min="50" max="50" width="10.140625" customWidth="1"/>
    <col min="51" max="51" width="11" customWidth="1"/>
    <col min="52" max="52" width="10.42578125" customWidth="1"/>
    <col min="53" max="53" width="9.7109375" customWidth="1"/>
    <col min="54" max="54" width="9.28515625" customWidth="1"/>
    <col min="55" max="64" width="9.140625" customWidth="1"/>
    <col min="65" max="65" width="15.140625" customWidth="1"/>
    <col min="66" max="66" width="12.85546875" customWidth="1"/>
    <col min="67" max="67" width="9.85546875" customWidth="1"/>
    <col min="68" max="68" width="12.5703125" customWidth="1"/>
    <col min="69" max="78" width="9.140625" customWidth="1"/>
    <col min="79" max="79" width="15.140625" customWidth="1"/>
    <col min="80" max="80" width="12.85546875" customWidth="1"/>
    <col min="81" max="93" width="9.140625" customWidth="1"/>
    <col min="94" max="98" width="14.140625" style="28" customWidth="1"/>
    <col min="99" max="100" width="14.140625" style="103" customWidth="1"/>
    <col min="101" max="132" width="9.85546875" style="275" customWidth="1"/>
  </cols>
  <sheetData>
    <row r="1" spans="1:144" s="275" customFormat="1" ht="15.75" thickBot="1" x14ac:dyDescent="0.3">
      <c r="CP1" s="28"/>
      <c r="CQ1" s="28"/>
      <c r="CR1" s="28"/>
      <c r="CS1" s="28"/>
      <c r="CT1" s="28"/>
      <c r="CU1" s="103">
        <f>+SUBTOTAL(9,CU5:CU24)</f>
        <v>8400</v>
      </c>
      <c r="CV1" s="103"/>
      <c r="EB1" s="275">
        <f>+SUBTOTAL(9, EB3:EB100)</f>
        <v>66150</v>
      </c>
    </row>
    <row r="2" spans="1:144" ht="34.5" customHeight="1" thickBot="1" x14ac:dyDescent="0.3">
      <c r="A2" s="55">
        <v>0</v>
      </c>
      <c r="B2" s="85" t="s">
        <v>100</v>
      </c>
      <c r="C2" s="38" t="s">
        <v>2016</v>
      </c>
      <c r="D2" s="38" t="s">
        <v>102</v>
      </c>
      <c r="E2" s="260" t="s">
        <v>103</v>
      </c>
      <c r="F2" s="38" t="s">
        <v>0</v>
      </c>
      <c r="G2" s="38" t="s">
        <v>699</v>
      </c>
      <c r="H2" s="38" t="s">
        <v>1655</v>
      </c>
      <c r="I2" s="39" t="s">
        <v>92</v>
      </c>
      <c r="J2" s="39" t="s">
        <v>99</v>
      </c>
      <c r="K2" s="38" t="s">
        <v>93</v>
      </c>
      <c r="L2" s="38" t="s">
        <v>94</v>
      </c>
      <c r="M2" s="38" t="s">
        <v>95</v>
      </c>
      <c r="N2" s="38" t="s">
        <v>96</v>
      </c>
      <c r="O2" s="38" t="s">
        <v>97</v>
      </c>
      <c r="P2" s="38" t="s">
        <v>98</v>
      </c>
      <c r="Q2" s="38" t="s">
        <v>421</v>
      </c>
      <c r="R2" s="38" t="s">
        <v>423</v>
      </c>
      <c r="S2" s="38" t="s">
        <v>424</v>
      </c>
      <c r="T2" s="38" t="s">
        <v>442</v>
      </c>
      <c r="U2" s="38" t="s">
        <v>449</v>
      </c>
      <c r="V2" s="38" t="s">
        <v>450</v>
      </c>
      <c r="W2" s="30" t="s">
        <v>618</v>
      </c>
      <c r="X2" s="30" t="s">
        <v>620</v>
      </c>
      <c r="Y2" s="81">
        <v>42826</v>
      </c>
      <c r="Z2" s="81">
        <v>42856</v>
      </c>
      <c r="AA2" s="81">
        <v>42887</v>
      </c>
      <c r="AB2" s="81">
        <v>42917</v>
      </c>
      <c r="AC2" s="26">
        <v>42948</v>
      </c>
      <c r="AD2" s="26">
        <v>42979</v>
      </c>
      <c r="AE2" s="26">
        <v>43009</v>
      </c>
      <c r="AF2" s="26">
        <v>43040</v>
      </c>
      <c r="AG2" s="26">
        <v>43070</v>
      </c>
      <c r="AH2" s="26">
        <v>43101</v>
      </c>
      <c r="AI2" s="26">
        <v>43132</v>
      </c>
      <c r="AJ2" s="26">
        <v>43160</v>
      </c>
      <c r="AK2" s="167" t="s">
        <v>1074</v>
      </c>
      <c r="AL2" s="167" t="s">
        <v>1055</v>
      </c>
      <c r="AM2" s="26">
        <v>43191</v>
      </c>
      <c r="AN2" s="26">
        <v>43221</v>
      </c>
      <c r="AO2" s="26">
        <v>43252</v>
      </c>
      <c r="AP2" s="26">
        <v>43282</v>
      </c>
      <c r="AQ2" s="26">
        <v>43313</v>
      </c>
      <c r="AR2" s="26" t="s">
        <v>1340</v>
      </c>
      <c r="AS2" s="153" t="s">
        <v>1341</v>
      </c>
      <c r="AT2" s="153" t="s">
        <v>1342</v>
      </c>
      <c r="AU2" s="153" t="s">
        <v>1343</v>
      </c>
      <c r="AV2" s="27">
        <v>43466</v>
      </c>
      <c r="AW2" s="27">
        <v>43497</v>
      </c>
      <c r="AX2" s="27">
        <v>43525</v>
      </c>
      <c r="AY2" s="199" t="s">
        <v>1074</v>
      </c>
      <c r="AZ2" s="167" t="s">
        <v>1403</v>
      </c>
      <c r="BA2" s="27">
        <v>43556</v>
      </c>
      <c r="BB2" s="27" t="s">
        <v>1377</v>
      </c>
      <c r="BC2" s="27" t="s">
        <v>1378</v>
      </c>
      <c r="BD2" s="27" t="s">
        <v>1379</v>
      </c>
      <c r="BE2" s="27" t="s">
        <v>1380</v>
      </c>
      <c r="BF2" s="27" t="s">
        <v>1632</v>
      </c>
      <c r="BG2" s="221" t="s">
        <v>1382</v>
      </c>
      <c r="BH2" s="187" t="s">
        <v>1383</v>
      </c>
      <c r="BI2" s="187" t="s">
        <v>1384</v>
      </c>
      <c r="BJ2" s="81">
        <v>43831</v>
      </c>
      <c r="BK2" s="81">
        <v>43862</v>
      </c>
      <c r="BL2" s="81">
        <v>43891</v>
      </c>
      <c r="BM2" s="81" t="s">
        <v>92</v>
      </c>
      <c r="BN2" s="81" t="s">
        <v>99</v>
      </c>
      <c r="BO2" s="239" t="s">
        <v>1789</v>
      </c>
      <c r="BP2" s="81" t="s">
        <v>1790</v>
      </c>
      <c r="BQ2" s="241" t="s">
        <v>1829</v>
      </c>
      <c r="BR2" s="241" t="s">
        <v>1840</v>
      </c>
      <c r="BS2" s="241" t="s">
        <v>1865</v>
      </c>
      <c r="BT2" s="241" t="s">
        <v>1888</v>
      </c>
      <c r="BU2" s="241" t="s">
        <v>1927</v>
      </c>
      <c r="BV2" s="241">
        <v>44136</v>
      </c>
      <c r="BW2" s="241" t="s">
        <v>1799</v>
      </c>
      <c r="BX2" s="241" t="s">
        <v>1998</v>
      </c>
      <c r="BY2" s="241" t="s">
        <v>2010</v>
      </c>
      <c r="BZ2" s="241" t="s">
        <v>2011</v>
      </c>
      <c r="CA2" s="81" t="s">
        <v>92</v>
      </c>
      <c r="CB2" s="81" t="s">
        <v>99</v>
      </c>
      <c r="CC2" s="241" t="s">
        <v>2077</v>
      </c>
      <c r="CD2" s="255">
        <v>44337</v>
      </c>
      <c r="CE2" s="255">
        <v>44368</v>
      </c>
      <c r="CF2" s="255" t="s">
        <v>2154</v>
      </c>
      <c r="CG2" s="241" t="s">
        <v>2155</v>
      </c>
      <c r="CH2" s="241" t="s">
        <v>2188</v>
      </c>
      <c r="CI2" s="241" t="s">
        <v>2157</v>
      </c>
      <c r="CJ2" s="241" t="s">
        <v>2158</v>
      </c>
      <c r="CK2" s="241" t="s">
        <v>2159</v>
      </c>
      <c r="CL2" s="241" t="s">
        <v>2160</v>
      </c>
      <c r="CM2" s="81">
        <v>44593</v>
      </c>
      <c r="CN2" s="241" t="s">
        <v>2256</v>
      </c>
      <c r="CO2" s="349" t="s">
        <v>2358</v>
      </c>
      <c r="CP2" s="199" t="s">
        <v>1060</v>
      </c>
      <c r="CQ2" s="199" t="s">
        <v>2316</v>
      </c>
      <c r="CR2" s="199" t="s">
        <v>2337</v>
      </c>
      <c r="CS2" s="199" t="s">
        <v>3643</v>
      </c>
      <c r="CT2" s="199" t="s">
        <v>99</v>
      </c>
      <c r="CU2" s="198" t="s">
        <v>4195</v>
      </c>
      <c r="CV2" s="413" t="s">
        <v>1939</v>
      </c>
      <c r="CW2" s="283" t="s">
        <v>2406</v>
      </c>
      <c r="CX2" s="283" t="s">
        <v>2523</v>
      </c>
      <c r="CY2" s="221" t="s">
        <v>2730</v>
      </c>
      <c r="CZ2" s="221" t="s">
        <v>2900</v>
      </c>
      <c r="DA2" s="221" t="s">
        <v>2901</v>
      </c>
      <c r="DB2" s="221" t="s">
        <v>2902</v>
      </c>
      <c r="DC2" s="221" t="s">
        <v>3122</v>
      </c>
      <c r="DD2" s="221" t="s">
        <v>3123</v>
      </c>
      <c r="DE2" s="221" t="s">
        <v>3124</v>
      </c>
      <c r="DF2" s="221" t="s">
        <v>3125</v>
      </c>
      <c r="DG2" s="221" t="s">
        <v>3911</v>
      </c>
      <c r="DH2" s="221" t="s">
        <v>3912</v>
      </c>
      <c r="DI2" s="221" t="s">
        <v>4782</v>
      </c>
      <c r="DJ2" s="221" t="s">
        <v>5145</v>
      </c>
      <c r="DK2" s="199" t="s">
        <v>99</v>
      </c>
      <c r="DL2" s="199" t="s">
        <v>4481</v>
      </c>
      <c r="DM2" s="199" t="s">
        <v>1943</v>
      </c>
      <c r="DN2" s="221" t="s">
        <v>4971</v>
      </c>
      <c r="DO2" s="221" t="s">
        <v>5146</v>
      </c>
      <c r="DP2" s="221" t="s">
        <v>5147</v>
      </c>
      <c r="DQ2" s="221" t="s">
        <v>5148</v>
      </c>
      <c r="DR2" s="221" t="s">
        <v>5149</v>
      </c>
      <c r="DS2" s="221" t="s">
        <v>5150</v>
      </c>
      <c r="DT2" s="221" t="s">
        <v>5151</v>
      </c>
      <c r="DU2" s="221" t="s">
        <v>5152</v>
      </c>
      <c r="DV2" s="221" t="s">
        <v>5153</v>
      </c>
      <c r="DW2" s="221" t="s">
        <v>5154</v>
      </c>
      <c r="DX2" s="221" t="s">
        <v>7607</v>
      </c>
      <c r="DY2" s="221" t="s">
        <v>7608</v>
      </c>
      <c r="DZ2" s="221" t="s">
        <v>7442</v>
      </c>
      <c r="EA2" s="221"/>
      <c r="EB2" s="404" t="s">
        <v>4022</v>
      </c>
      <c r="EC2" s="529" t="s">
        <v>4782</v>
      </c>
      <c r="ED2" s="529" t="s">
        <v>5145</v>
      </c>
      <c r="EE2" s="529" t="s">
        <v>4971</v>
      </c>
      <c r="EF2" s="529" t="s">
        <v>5146</v>
      </c>
      <c r="EG2" s="529" t="s">
        <v>5147</v>
      </c>
      <c r="EH2" s="529" t="s">
        <v>5148</v>
      </c>
      <c r="EI2" s="529" t="s">
        <v>5149</v>
      </c>
      <c r="EJ2" s="529" t="s">
        <v>5150</v>
      </c>
      <c r="EK2" s="529" t="s">
        <v>5151</v>
      </c>
      <c r="EL2" s="529" t="s">
        <v>5152</v>
      </c>
      <c r="EM2" s="529" t="s">
        <v>5153</v>
      </c>
      <c r="EN2" s="529" t="s">
        <v>5154</v>
      </c>
    </row>
    <row r="3" spans="1:144" x14ac:dyDescent="0.25">
      <c r="C3" s="64"/>
      <c r="D3" s="64"/>
      <c r="E3" s="261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35"/>
      <c r="X3" s="35"/>
      <c r="Y3" s="46"/>
      <c r="Z3" s="46"/>
      <c r="AA3" s="46"/>
      <c r="AB3" s="46"/>
      <c r="AC3" s="2"/>
      <c r="AD3" s="2"/>
      <c r="AE3" s="2"/>
      <c r="AK3" s="28"/>
      <c r="AL3" s="28"/>
      <c r="AY3" s="28"/>
      <c r="AZ3" s="28"/>
      <c r="BM3" s="28"/>
      <c r="BN3" s="28"/>
      <c r="BO3" s="31"/>
      <c r="BP3" s="31"/>
      <c r="CA3" s="28"/>
      <c r="CB3" s="28"/>
      <c r="CO3" s="88">
        <f>+SUM(CO5:CO23)</f>
        <v>2100</v>
      </c>
      <c r="CP3" s="352"/>
      <c r="CQ3" s="352"/>
      <c r="CR3" s="352"/>
      <c r="CS3" s="352"/>
      <c r="CT3" s="352"/>
      <c r="CU3" s="352"/>
      <c r="CV3" s="417"/>
      <c r="CW3" s="350"/>
      <c r="CX3" s="350"/>
      <c r="CY3" s="362"/>
      <c r="CZ3" s="362"/>
      <c r="DA3" s="362"/>
      <c r="DB3" s="362"/>
      <c r="DC3" s="362"/>
      <c r="DD3" s="362"/>
      <c r="DE3" s="362"/>
      <c r="DF3" s="362"/>
      <c r="DG3" s="362"/>
      <c r="DH3" s="362"/>
      <c r="DI3" s="362"/>
      <c r="DJ3" s="362"/>
      <c r="DK3" s="352"/>
      <c r="DL3" s="352"/>
      <c r="DM3" s="352"/>
      <c r="DN3" s="362"/>
      <c r="DO3" s="362"/>
      <c r="DP3" s="362"/>
      <c r="DQ3" s="362"/>
      <c r="DR3" s="362"/>
      <c r="DS3" s="362"/>
      <c r="DT3" s="362"/>
      <c r="DU3" s="362"/>
      <c r="DV3" s="362"/>
      <c r="DW3" s="362"/>
      <c r="DX3" s="362"/>
      <c r="DY3" s="362"/>
      <c r="DZ3" s="362"/>
      <c r="EA3" s="362"/>
      <c r="EB3" s="47">
        <f>+CV3*(COUNTBLANK(CW3:EA3)-1)</f>
        <v>0</v>
      </c>
    </row>
    <row r="4" spans="1:144" x14ac:dyDescent="0.25">
      <c r="DK4" s="28"/>
      <c r="DL4" s="28"/>
      <c r="DM4" s="28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</row>
    <row r="5" spans="1:144" s="24" customFormat="1" x14ac:dyDescent="0.25">
      <c r="A5" s="51">
        <v>64</v>
      </c>
      <c r="B5" s="50" t="s">
        <v>319</v>
      </c>
      <c r="C5" s="70" t="s">
        <v>986</v>
      </c>
      <c r="D5" s="70" t="s">
        <v>185</v>
      </c>
      <c r="E5" s="64" t="s">
        <v>331</v>
      </c>
      <c r="F5" s="70" t="s">
        <v>106</v>
      </c>
      <c r="G5" s="71" t="s">
        <v>862</v>
      </c>
      <c r="H5" s="71"/>
      <c r="I5" s="262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35"/>
      <c r="X5" s="50"/>
      <c r="Y5" s="50"/>
      <c r="Z5" s="50"/>
      <c r="AA5" s="50"/>
      <c r="AB5" s="50"/>
      <c r="AC5" s="50"/>
      <c r="AD5" s="50"/>
      <c r="AE5" s="50"/>
      <c r="AF5" s="32"/>
      <c r="AG5" s="23"/>
      <c r="AH5" s="23"/>
      <c r="AI5" s="23"/>
      <c r="AJ5" s="23"/>
      <c r="AK5" s="28"/>
      <c r="AL5" s="32"/>
      <c r="AM5" s="32"/>
      <c r="AN5" s="31"/>
      <c r="AO5" s="31"/>
      <c r="AP5" s="31"/>
      <c r="AQ5" s="31"/>
      <c r="AR5" s="31"/>
      <c r="AS5" s="31"/>
      <c r="AT5" s="31"/>
      <c r="AU5" s="31"/>
      <c r="AV5" s="31"/>
      <c r="AY5" s="28"/>
      <c r="AZ5" s="28"/>
      <c r="BM5" s="28"/>
      <c r="BN5" s="28"/>
      <c r="BO5" s="31"/>
      <c r="BP5" s="31"/>
      <c r="CA5" s="28"/>
      <c r="CB5" s="28"/>
      <c r="CO5" s="5" t="s">
        <v>2481</v>
      </c>
      <c r="CP5" s="28"/>
      <c r="CQ5" s="28">
        <v>2000</v>
      </c>
      <c r="CR5" s="28"/>
      <c r="CS5" s="28"/>
      <c r="CT5" s="28"/>
      <c r="CU5" s="28"/>
      <c r="CV5" s="406">
        <v>0</v>
      </c>
      <c r="CW5" s="19"/>
      <c r="CX5" s="19"/>
      <c r="CY5" s="184"/>
      <c r="CZ5" s="184"/>
      <c r="DA5" s="184"/>
      <c r="DB5" s="184"/>
      <c r="DC5" s="184"/>
      <c r="DD5" s="184"/>
      <c r="DE5" s="184"/>
      <c r="DF5" s="184"/>
      <c r="DG5" s="184"/>
      <c r="DH5" s="184"/>
      <c r="DI5" s="184"/>
      <c r="DJ5" s="184"/>
      <c r="DK5" s="28"/>
      <c r="DL5" s="28"/>
      <c r="DM5" s="28">
        <v>3000</v>
      </c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339">
        <f t="shared" ref="EB5:EB23" si="0">+CV5*(COUNTBLANK(CW5:EA5)-1)</f>
        <v>0</v>
      </c>
      <c r="EC5" s="22" t="s">
        <v>4239</v>
      </c>
      <c r="EE5" s="24" t="s">
        <v>4319</v>
      </c>
    </row>
    <row r="6" spans="1:144" x14ac:dyDescent="0.25">
      <c r="A6" s="37">
        <v>140</v>
      </c>
      <c r="B6" s="31" t="s">
        <v>348</v>
      </c>
      <c r="C6" s="64" t="s">
        <v>3988</v>
      </c>
      <c r="D6" s="64" t="s">
        <v>349</v>
      </c>
      <c r="E6" s="64" t="s">
        <v>320</v>
      </c>
      <c r="F6" s="64" t="s">
        <v>5</v>
      </c>
      <c r="G6" s="65" t="s">
        <v>864</v>
      </c>
      <c r="H6" s="65"/>
      <c r="I6" s="261">
        <v>1000</v>
      </c>
      <c r="J6" s="64">
        <v>750</v>
      </c>
      <c r="K6" s="64">
        <v>750</v>
      </c>
      <c r="L6" s="64">
        <v>750</v>
      </c>
      <c r="M6" s="64">
        <v>750</v>
      </c>
      <c r="N6" s="64">
        <v>750</v>
      </c>
      <c r="O6" s="64">
        <v>750</v>
      </c>
      <c r="P6" s="64">
        <v>750</v>
      </c>
      <c r="Q6" s="64">
        <v>750</v>
      </c>
      <c r="R6" s="64">
        <v>750</v>
      </c>
      <c r="S6" s="64">
        <v>750</v>
      </c>
      <c r="T6" s="64">
        <v>750</v>
      </c>
      <c r="U6" s="64">
        <v>750</v>
      </c>
      <c r="V6" s="64">
        <v>750</v>
      </c>
      <c r="W6" s="35"/>
      <c r="X6" s="35">
        <v>800</v>
      </c>
      <c r="Y6" s="46">
        <v>800</v>
      </c>
      <c r="Z6" s="46">
        <v>800</v>
      </c>
      <c r="AA6" s="35">
        <v>800</v>
      </c>
      <c r="AB6" s="46">
        <v>800</v>
      </c>
      <c r="AC6" s="54">
        <v>800</v>
      </c>
      <c r="AD6" s="46">
        <v>800</v>
      </c>
      <c r="AE6" s="46">
        <v>800</v>
      </c>
      <c r="AF6" s="31">
        <v>800</v>
      </c>
      <c r="AG6" s="137">
        <v>800</v>
      </c>
      <c r="AH6" s="137">
        <v>800</v>
      </c>
      <c r="AI6" s="137">
        <v>800</v>
      </c>
      <c r="AJ6" s="137">
        <v>800</v>
      </c>
      <c r="AK6" s="28"/>
      <c r="AL6" s="28">
        <v>850</v>
      </c>
      <c r="AM6" s="47">
        <v>850</v>
      </c>
      <c r="AN6" s="47">
        <v>850</v>
      </c>
      <c r="AO6" s="31">
        <v>850</v>
      </c>
      <c r="AP6" s="31">
        <v>850</v>
      </c>
      <c r="AQ6" s="31">
        <v>850</v>
      </c>
      <c r="AR6" s="31">
        <v>850</v>
      </c>
      <c r="AS6" s="31">
        <v>850</v>
      </c>
      <c r="AT6" s="31">
        <v>850</v>
      </c>
      <c r="AU6" s="31">
        <v>850</v>
      </c>
      <c r="AV6" s="31">
        <v>850</v>
      </c>
      <c r="AW6" s="137">
        <v>850</v>
      </c>
      <c r="AX6" s="137">
        <v>850</v>
      </c>
      <c r="AY6" s="28"/>
      <c r="AZ6" s="28"/>
      <c r="BA6" s="137">
        <v>1000</v>
      </c>
      <c r="BB6" s="137">
        <v>1000</v>
      </c>
      <c r="BC6" s="137"/>
      <c r="BD6" s="137">
        <v>1000</v>
      </c>
      <c r="BE6" s="137">
        <v>1000</v>
      </c>
      <c r="BF6" s="137">
        <v>1000</v>
      </c>
      <c r="BG6" s="137">
        <v>1000</v>
      </c>
      <c r="BH6" s="137">
        <v>1000</v>
      </c>
      <c r="BI6" s="137">
        <v>1000</v>
      </c>
      <c r="BJ6" s="137">
        <v>1000</v>
      </c>
      <c r="BK6" s="137">
        <v>1000</v>
      </c>
      <c r="BL6" s="137">
        <v>1000</v>
      </c>
      <c r="BM6" s="28"/>
      <c r="BN6" s="28">
        <v>1000</v>
      </c>
      <c r="BO6" s="47">
        <v>1000</v>
      </c>
      <c r="BP6" s="47">
        <v>1000</v>
      </c>
      <c r="BQ6" s="3">
        <v>1000</v>
      </c>
      <c r="BR6" s="7">
        <v>1000</v>
      </c>
      <c r="BS6" s="7">
        <v>1000</v>
      </c>
      <c r="BT6" s="7">
        <v>1000</v>
      </c>
      <c r="BU6" s="7">
        <v>1000</v>
      </c>
      <c r="BV6" s="7">
        <v>1000</v>
      </c>
      <c r="BW6" s="7">
        <v>1000</v>
      </c>
      <c r="BX6" s="7">
        <v>1000</v>
      </c>
      <c r="BY6" s="7">
        <v>1000</v>
      </c>
      <c r="BZ6" s="7">
        <v>1000</v>
      </c>
      <c r="CA6" s="28"/>
      <c r="CB6" s="242"/>
      <c r="CC6" s="7">
        <v>1200</v>
      </c>
      <c r="CD6" s="7">
        <v>1200</v>
      </c>
      <c r="CE6" s="7">
        <v>1200</v>
      </c>
      <c r="CF6" s="7">
        <v>1200</v>
      </c>
      <c r="CG6" s="7">
        <v>1200</v>
      </c>
      <c r="CH6" s="7">
        <v>1200</v>
      </c>
      <c r="CI6" s="7">
        <v>1200</v>
      </c>
      <c r="CJ6" s="7">
        <v>1200</v>
      </c>
      <c r="CK6" s="7">
        <v>1200</v>
      </c>
      <c r="CL6" s="318">
        <v>1200</v>
      </c>
      <c r="CM6" s="318" t="s">
        <v>3016</v>
      </c>
      <c r="CN6" t="s">
        <v>3016</v>
      </c>
      <c r="CO6" s="275">
        <f>1200*COUNTBLANK(CC6:CN6)</f>
        <v>0</v>
      </c>
      <c r="CQ6" s="28">
        <v>2000</v>
      </c>
      <c r="CR6" s="28">
        <v>2000</v>
      </c>
      <c r="CS6" s="28">
        <v>500</v>
      </c>
      <c r="CT6" s="28" t="s">
        <v>5469</v>
      </c>
      <c r="CU6" s="28"/>
      <c r="CV6" s="406">
        <v>1200</v>
      </c>
      <c r="CW6" s="31" t="s">
        <v>3319</v>
      </c>
      <c r="CX6" s="31" t="s">
        <v>3319</v>
      </c>
      <c r="CY6" s="24" t="s">
        <v>3601</v>
      </c>
      <c r="CZ6" s="7" t="s">
        <v>3642</v>
      </c>
      <c r="DA6" s="7" t="s">
        <v>3987</v>
      </c>
      <c r="DB6" s="7" t="s">
        <v>4349</v>
      </c>
      <c r="DC6" s="7" t="s">
        <v>4350</v>
      </c>
      <c r="DD6" s="7" t="s">
        <v>4350</v>
      </c>
      <c r="DE6" s="7" t="s">
        <v>4505</v>
      </c>
      <c r="DF6" s="7" t="s">
        <v>4615</v>
      </c>
      <c r="DG6" s="7" t="s">
        <v>4847</v>
      </c>
      <c r="DH6" s="7" t="s">
        <v>5201</v>
      </c>
      <c r="DI6" s="7" t="s">
        <v>5679</v>
      </c>
      <c r="DJ6" s="7" t="s">
        <v>5858</v>
      </c>
      <c r="DK6" s="173" t="s">
        <v>8010</v>
      </c>
      <c r="DL6" s="28">
        <f>500+1000</f>
        <v>1500</v>
      </c>
      <c r="DM6" s="28">
        <v>3000</v>
      </c>
      <c r="DN6" s="47" t="s">
        <v>5858</v>
      </c>
      <c r="DO6" s="47" t="s">
        <v>6123</v>
      </c>
      <c r="DP6" s="47" t="s">
        <v>6123</v>
      </c>
      <c r="DQ6" s="47" t="s">
        <v>6399</v>
      </c>
      <c r="DR6" s="47" t="s">
        <v>6399</v>
      </c>
      <c r="DS6" s="47" t="s">
        <v>6658</v>
      </c>
      <c r="DT6" s="47" t="s">
        <v>6812</v>
      </c>
      <c r="DU6" s="47" t="s">
        <v>7015</v>
      </c>
      <c r="DV6" s="47" t="s">
        <v>7499</v>
      </c>
      <c r="DW6" s="47" t="s">
        <v>7869</v>
      </c>
      <c r="DX6" s="47" t="s">
        <v>8178</v>
      </c>
      <c r="DY6" s="47"/>
      <c r="DZ6" s="47"/>
      <c r="EA6" s="31">
        <f>COUNTBLANK(DN6:DW6)</f>
        <v>0</v>
      </c>
      <c r="EB6" s="565">
        <f>+CV6*(COUNTBLANK(DA6:DV6)-2)</f>
        <v>-2400</v>
      </c>
    </row>
    <row r="7" spans="1:144" x14ac:dyDescent="0.25">
      <c r="A7" s="37">
        <v>144</v>
      </c>
      <c r="B7" s="31" t="s">
        <v>358</v>
      </c>
      <c r="C7" s="64" t="s">
        <v>359</v>
      </c>
      <c r="D7" s="64" t="s">
        <v>167</v>
      </c>
      <c r="E7" s="64" t="s">
        <v>320</v>
      </c>
      <c r="F7" s="64" t="s">
        <v>5</v>
      </c>
      <c r="G7" s="65" t="s">
        <v>868</v>
      </c>
      <c r="H7" s="65"/>
      <c r="I7" s="261"/>
      <c r="J7" s="64">
        <v>600</v>
      </c>
      <c r="K7" s="64">
        <v>600</v>
      </c>
      <c r="L7" s="64">
        <v>600</v>
      </c>
      <c r="M7" s="64">
        <v>600</v>
      </c>
      <c r="N7" s="64">
        <v>600</v>
      </c>
      <c r="O7" s="64">
        <v>650</v>
      </c>
      <c r="P7" s="64">
        <v>650</v>
      </c>
      <c r="Q7" s="64">
        <v>650</v>
      </c>
      <c r="R7" s="64">
        <v>650</v>
      </c>
      <c r="S7" s="64">
        <v>650</v>
      </c>
      <c r="T7" s="64">
        <v>650</v>
      </c>
      <c r="U7" s="64">
        <v>650</v>
      </c>
      <c r="V7" s="64">
        <v>650</v>
      </c>
      <c r="W7" s="35"/>
      <c r="X7" s="35">
        <v>800</v>
      </c>
      <c r="Y7" s="46">
        <v>650</v>
      </c>
      <c r="Z7" s="46">
        <v>650</v>
      </c>
      <c r="AA7" s="46">
        <v>650</v>
      </c>
      <c r="AB7" s="46">
        <v>650</v>
      </c>
      <c r="AC7" s="46">
        <v>650</v>
      </c>
      <c r="AD7" s="54">
        <v>650</v>
      </c>
      <c r="AE7" s="46">
        <v>650</v>
      </c>
      <c r="AF7" s="31">
        <v>650</v>
      </c>
      <c r="AG7" s="151">
        <v>650</v>
      </c>
      <c r="AH7" s="151">
        <v>650</v>
      </c>
      <c r="AI7" s="151">
        <v>650</v>
      </c>
      <c r="AJ7" s="151">
        <v>650</v>
      </c>
      <c r="AK7" s="28"/>
      <c r="AL7" s="28">
        <v>850</v>
      </c>
      <c r="AM7" s="47">
        <v>700</v>
      </c>
      <c r="AN7" s="47">
        <v>700</v>
      </c>
      <c r="AO7" s="31">
        <v>700</v>
      </c>
      <c r="AP7" s="31"/>
      <c r="AQ7" s="31">
        <v>700</v>
      </c>
      <c r="AR7" s="31">
        <v>700</v>
      </c>
      <c r="AS7" s="31">
        <v>700</v>
      </c>
      <c r="AT7" s="31">
        <v>700</v>
      </c>
      <c r="AU7" s="31">
        <v>700</v>
      </c>
      <c r="AV7" s="31">
        <v>700</v>
      </c>
      <c r="AW7" s="137">
        <v>700</v>
      </c>
      <c r="AX7" s="137">
        <v>700</v>
      </c>
      <c r="AY7" s="28"/>
      <c r="AZ7" s="28"/>
      <c r="BA7" s="137">
        <v>700</v>
      </c>
      <c r="BB7" s="137">
        <v>700</v>
      </c>
      <c r="BD7">
        <v>700</v>
      </c>
      <c r="BE7">
        <v>700</v>
      </c>
      <c r="BF7">
        <v>700</v>
      </c>
      <c r="BG7">
        <v>700</v>
      </c>
      <c r="BH7">
        <v>700</v>
      </c>
      <c r="BI7">
        <v>700</v>
      </c>
      <c r="BJ7">
        <v>700</v>
      </c>
      <c r="BK7">
        <v>700</v>
      </c>
      <c r="BL7">
        <v>700</v>
      </c>
      <c r="BM7" s="28"/>
      <c r="BN7" s="28"/>
      <c r="BO7" s="31">
        <v>700</v>
      </c>
      <c r="BP7" s="31">
        <v>700</v>
      </c>
      <c r="BQ7" s="183">
        <v>700</v>
      </c>
      <c r="BR7" s="183">
        <v>700</v>
      </c>
      <c r="BS7" s="183">
        <v>700</v>
      </c>
      <c r="BT7" s="183">
        <v>700</v>
      </c>
      <c r="BU7" s="183">
        <v>700</v>
      </c>
      <c r="BV7" t="s">
        <v>3441</v>
      </c>
      <c r="BW7" t="s">
        <v>4281</v>
      </c>
      <c r="BX7" t="s">
        <v>4551</v>
      </c>
      <c r="BY7" t="s">
        <v>4776</v>
      </c>
      <c r="BZ7" t="s">
        <v>5361</v>
      </c>
      <c r="CA7" s="28"/>
      <c r="CB7" s="28"/>
      <c r="CC7" t="s">
        <v>5644</v>
      </c>
      <c r="CD7" t="s">
        <v>5644</v>
      </c>
      <c r="CE7" t="s">
        <v>5793</v>
      </c>
      <c r="CF7" t="s">
        <v>6258</v>
      </c>
      <c r="CG7" t="s">
        <v>6739</v>
      </c>
      <c r="CH7" t="s">
        <v>6740</v>
      </c>
      <c r="CI7" t="s">
        <v>6740</v>
      </c>
      <c r="CJ7" t="s">
        <v>6952</v>
      </c>
      <c r="CK7" t="s">
        <v>7349</v>
      </c>
      <c r="CO7" s="431">
        <f>700*COUNTBLANK(CC7:CN7)</f>
        <v>2100</v>
      </c>
      <c r="CP7" s="363" t="s">
        <v>3419</v>
      </c>
      <c r="CQ7" s="363">
        <v>2000</v>
      </c>
      <c r="CR7" s="363">
        <v>2000</v>
      </c>
      <c r="CS7" s="363"/>
      <c r="CU7" s="28">
        <v>8400</v>
      </c>
      <c r="CV7" s="406">
        <v>750</v>
      </c>
      <c r="CW7" s="47"/>
      <c r="CX7" s="4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28"/>
      <c r="DL7" s="28"/>
      <c r="DM7" s="28">
        <v>3000</v>
      </c>
      <c r="DN7" s="47"/>
      <c r="DO7" s="47"/>
      <c r="DP7" s="47"/>
      <c r="DQ7" s="47"/>
      <c r="DR7" s="47"/>
      <c r="DS7" s="47"/>
      <c r="DT7" s="47"/>
      <c r="DU7" s="47"/>
      <c r="DV7" s="47"/>
      <c r="DW7" s="47"/>
      <c r="DX7" s="47"/>
      <c r="DY7" s="47"/>
      <c r="DZ7" s="47"/>
      <c r="EA7" s="31">
        <f t="shared" ref="EA7:EA24" si="1">COUNTBLANK(DN7:DW7)</f>
        <v>10</v>
      </c>
      <c r="EB7" s="566">
        <f>+CV7*(COUNTBLANK(CW7:EA7)-2)</f>
        <v>20250</v>
      </c>
      <c r="EC7" s="275" t="s">
        <v>2401</v>
      </c>
    </row>
    <row r="8" spans="1:144" x14ac:dyDescent="0.25">
      <c r="A8" s="59">
        <v>145</v>
      </c>
      <c r="B8" s="47" t="s">
        <v>360</v>
      </c>
      <c r="C8" s="63" t="s">
        <v>361</v>
      </c>
      <c r="D8" s="63" t="s">
        <v>299</v>
      </c>
      <c r="E8" s="68" t="s">
        <v>320</v>
      </c>
      <c r="F8" s="68" t="s">
        <v>5</v>
      </c>
      <c r="G8" s="84" t="s">
        <v>869</v>
      </c>
      <c r="H8" s="84"/>
      <c r="I8" s="261">
        <v>1000</v>
      </c>
      <c r="J8" s="64">
        <v>750</v>
      </c>
      <c r="K8" s="64">
        <v>750</v>
      </c>
      <c r="L8" s="64">
        <v>750</v>
      </c>
      <c r="M8" s="64">
        <v>750</v>
      </c>
      <c r="N8" s="64">
        <v>750</v>
      </c>
      <c r="O8" s="64">
        <v>750</v>
      </c>
      <c r="P8" s="64">
        <v>750</v>
      </c>
      <c r="Q8" s="64">
        <v>750</v>
      </c>
      <c r="R8" s="64">
        <v>750</v>
      </c>
      <c r="S8" s="64">
        <v>750</v>
      </c>
      <c r="T8" s="64">
        <v>750</v>
      </c>
      <c r="U8" s="64">
        <v>750</v>
      </c>
      <c r="V8" s="64">
        <v>750</v>
      </c>
      <c r="W8" s="35"/>
      <c r="X8" s="35">
        <v>800</v>
      </c>
      <c r="Y8" s="46">
        <v>800</v>
      </c>
      <c r="Z8" s="46">
        <v>800</v>
      </c>
      <c r="AA8" s="46">
        <v>800</v>
      </c>
      <c r="AB8" s="46">
        <v>800</v>
      </c>
      <c r="AC8" s="54">
        <v>800</v>
      </c>
      <c r="AD8" s="54">
        <v>800</v>
      </c>
      <c r="AE8" s="46">
        <v>800</v>
      </c>
      <c r="AF8" s="31">
        <v>800</v>
      </c>
      <c r="AG8" s="137">
        <v>800</v>
      </c>
      <c r="AH8" s="151">
        <v>800</v>
      </c>
      <c r="AI8" s="151">
        <v>800</v>
      </c>
      <c r="AJ8" s="151">
        <v>800</v>
      </c>
      <c r="AK8" s="28"/>
      <c r="AL8" s="28">
        <v>850</v>
      </c>
      <c r="AM8" s="47">
        <v>850</v>
      </c>
      <c r="AN8" s="47">
        <v>850</v>
      </c>
      <c r="AO8" s="31">
        <v>850</v>
      </c>
      <c r="AP8" s="31">
        <v>850</v>
      </c>
      <c r="AQ8" s="31">
        <v>850</v>
      </c>
      <c r="AR8" s="31">
        <v>850</v>
      </c>
      <c r="AS8" s="31">
        <v>850</v>
      </c>
      <c r="AT8" s="31">
        <v>850</v>
      </c>
      <c r="AU8" s="31">
        <v>850</v>
      </c>
      <c r="AV8" s="31">
        <v>850</v>
      </c>
      <c r="AW8" s="137">
        <v>850</v>
      </c>
      <c r="AX8" s="137">
        <v>850</v>
      </c>
      <c r="AY8" s="28"/>
      <c r="AZ8" s="28">
        <v>1000</v>
      </c>
      <c r="BA8" s="137">
        <v>1000</v>
      </c>
      <c r="BB8" s="137">
        <v>1000</v>
      </c>
      <c r="BC8" s="137">
        <v>1000</v>
      </c>
      <c r="BD8" s="137">
        <v>1000</v>
      </c>
      <c r="BE8" s="137">
        <v>1000</v>
      </c>
      <c r="BF8" s="137">
        <v>1000</v>
      </c>
      <c r="BG8" s="137">
        <v>1000</v>
      </c>
      <c r="BH8" s="137">
        <v>1000</v>
      </c>
      <c r="BI8" s="137">
        <v>1000</v>
      </c>
      <c r="BJ8" s="137">
        <v>1000</v>
      </c>
      <c r="BK8" s="137">
        <v>1000</v>
      </c>
      <c r="BL8" s="137">
        <v>1000</v>
      </c>
      <c r="BM8" s="28"/>
      <c r="BN8" s="28">
        <v>1000</v>
      </c>
      <c r="BO8" s="31">
        <v>1000</v>
      </c>
      <c r="BP8" s="31">
        <v>1000</v>
      </c>
      <c r="BQ8" s="137">
        <v>1000</v>
      </c>
      <c r="BR8" s="137">
        <v>1000</v>
      </c>
      <c r="BS8" s="137">
        <v>1000</v>
      </c>
      <c r="BT8" s="137">
        <v>1000</v>
      </c>
      <c r="BU8" s="137">
        <v>1000</v>
      </c>
      <c r="BV8" s="137">
        <v>1000</v>
      </c>
      <c r="BW8" s="137">
        <v>1000</v>
      </c>
      <c r="BX8" s="137">
        <v>1000</v>
      </c>
      <c r="BY8" s="137">
        <v>1000</v>
      </c>
      <c r="BZ8" s="137">
        <v>1000</v>
      </c>
      <c r="CA8" s="28"/>
      <c r="CB8" s="28" t="s">
        <v>3676</v>
      </c>
      <c r="CC8" s="137">
        <v>1200</v>
      </c>
      <c r="CD8" s="137">
        <v>1200</v>
      </c>
      <c r="CE8" s="137">
        <v>1200</v>
      </c>
      <c r="CF8" s="318">
        <v>1200</v>
      </c>
      <c r="CG8" s="318">
        <v>1200</v>
      </c>
      <c r="CH8" s="318">
        <v>1200</v>
      </c>
      <c r="CI8" s="318" t="s">
        <v>2966</v>
      </c>
      <c r="CJ8" s="318" t="s">
        <v>3676</v>
      </c>
      <c r="CK8" s="318" t="s">
        <v>3676</v>
      </c>
      <c r="CL8" s="318" t="s">
        <v>3676</v>
      </c>
      <c r="CM8" s="318" t="s">
        <v>3676</v>
      </c>
      <c r="CN8" s="318" t="s">
        <v>3676</v>
      </c>
      <c r="CO8" s="275">
        <f>1200*COUNTBLANK(CC8:CN8)</f>
        <v>0</v>
      </c>
      <c r="CQ8" s="28">
        <v>2000</v>
      </c>
      <c r="CR8" s="28">
        <v>2000</v>
      </c>
      <c r="CS8" s="28">
        <f>500+500</f>
        <v>1000</v>
      </c>
      <c r="CU8" s="28"/>
      <c r="CV8" s="406">
        <v>1400</v>
      </c>
      <c r="CW8" s="31" t="s">
        <v>3677</v>
      </c>
      <c r="CX8" s="31" t="s">
        <v>4069</v>
      </c>
      <c r="CY8" s="31" t="s">
        <v>4069</v>
      </c>
      <c r="CZ8" s="31" t="s">
        <v>4069</v>
      </c>
      <c r="DA8" s="137" t="s">
        <v>4435</v>
      </c>
      <c r="DB8" s="137" t="s">
        <v>4595</v>
      </c>
      <c r="DC8" s="137" t="s">
        <v>4595</v>
      </c>
      <c r="DD8" s="137" t="s">
        <v>4830</v>
      </c>
      <c r="DE8" s="137" t="s">
        <v>4830</v>
      </c>
      <c r="DF8" s="137" t="s">
        <v>5383</v>
      </c>
      <c r="DG8" s="137" t="s">
        <v>5383</v>
      </c>
      <c r="DH8" s="137" t="s">
        <v>5383</v>
      </c>
      <c r="DI8" s="137" t="s">
        <v>5384</v>
      </c>
      <c r="DJ8" s="137" t="s">
        <v>5881</v>
      </c>
      <c r="DK8" s="28"/>
      <c r="DL8" s="28"/>
      <c r="DM8" s="28">
        <v>3000</v>
      </c>
      <c r="DN8" s="31" t="s">
        <v>5881</v>
      </c>
      <c r="DO8" s="31" t="s">
        <v>6101</v>
      </c>
      <c r="DP8" s="31" t="s">
        <v>6101</v>
      </c>
      <c r="DQ8" s="47" t="s">
        <v>6472</v>
      </c>
      <c r="DR8" s="47" t="s">
        <v>6472</v>
      </c>
      <c r="DS8" s="47" t="s">
        <v>7061</v>
      </c>
      <c r="DT8" s="47" t="s">
        <v>7061</v>
      </c>
      <c r="DU8" s="549" t="s">
        <v>7873</v>
      </c>
      <c r="DV8" s="549" t="s">
        <v>7873</v>
      </c>
      <c r="DW8" s="47" t="s">
        <v>8066</v>
      </c>
      <c r="DX8" s="47" t="s">
        <v>8066</v>
      </c>
      <c r="DY8" s="47"/>
      <c r="DZ8" s="47"/>
      <c r="EA8" s="31">
        <f t="shared" si="1"/>
        <v>0</v>
      </c>
      <c r="EB8" s="566">
        <f>+CV8*(COUNTBLANK(CW8:DW8)-2)</f>
        <v>0</v>
      </c>
    </row>
    <row r="9" spans="1:144" x14ac:dyDescent="0.25">
      <c r="A9" s="37">
        <v>146</v>
      </c>
      <c r="B9" s="31" t="s">
        <v>362</v>
      </c>
      <c r="C9" s="64" t="s">
        <v>363</v>
      </c>
      <c r="D9" s="64" t="s">
        <v>265</v>
      </c>
      <c r="E9" s="64" t="s">
        <v>320</v>
      </c>
      <c r="F9" s="64" t="s">
        <v>5</v>
      </c>
      <c r="G9" s="65" t="s">
        <v>870</v>
      </c>
      <c r="H9" s="65"/>
      <c r="I9" s="261"/>
      <c r="J9" s="64">
        <v>750</v>
      </c>
      <c r="K9" s="64">
        <v>750</v>
      </c>
      <c r="L9" s="64">
        <v>750</v>
      </c>
      <c r="M9" s="107"/>
      <c r="N9" s="107"/>
      <c r="O9" s="64">
        <v>750</v>
      </c>
      <c r="P9" s="64">
        <v>750</v>
      </c>
      <c r="Q9" s="64">
        <v>750</v>
      </c>
      <c r="R9" s="64">
        <v>750</v>
      </c>
      <c r="S9" s="64">
        <v>750</v>
      </c>
      <c r="T9" s="64">
        <v>750</v>
      </c>
      <c r="U9" s="64">
        <v>750</v>
      </c>
      <c r="V9" s="64">
        <v>750</v>
      </c>
      <c r="W9" s="35"/>
      <c r="X9" s="35">
        <v>800</v>
      </c>
      <c r="Y9" s="46">
        <v>800</v>
      </c>
      <c r="Z9" s="46">
        <v>800</v>
      </c>
      <c r="AA9" s="46">
        <v>800</v>
      </c>
      <c r="AB9" s="46">
        <v>800</v>
      </c>
      <c r="AC9" s="54">
        <v>800</v>
      </c>
      <c r="AD9" s="46">
        <v>800</v>
      </c>
      <c r="AE9" s="46">
        <v>800</v>
      </c>
      <c r="AF9" s="31">
        <v>800</v>
      </c>
      <c r="AG9" s="137">
        <v>800</v>
      </c>
      <c r="AH9" s="151">
        <v>800</v>
      </c>
      <c r="AI9" s="151">
        <v>800</v>
      </c>
      <c r="AJ9" s="151">
        <v>800</v>
      </c>
      <c r="AK9" s="28"/>
      <c r="AL9" s="28">
        <v>850</v>
      </c>
      <c r="AM9" s="47">
        <v>850</v>
      </c>
      <c r="AN9" s="47">
        <v>850</v>
      </c>
      <c r="AO9" s="47">
        <v>850</v>
      </c>
      <c r="AP9" s="31">
        <v>850</v>
      </c>
      <c r="AQ9" s="31">
        <v>850</v>
      </c>
      <c r="AR9" s="31">
        <v>850</v>
      </c>
      <c r="AS9" s="31">
        <v>850</v>
      </c>
      <c r="AT9" s="31">
        <v>850</v>
      </c>
      <c r="AU9" s="31">
        <v>850</v>
      </c>
      <c r="AV9" s="31">
        <v>850</v>
      </c>
      <c r="AW9" s="151">
        <v>850</v>
      </c>
      <c r="AX9" s="151">
        <v>850</v>
      </c>
      <c r="AY9" s="28"/>
      <c r="AZ9" s="28"/>
      <c r="BA9" s="151">
        <v>1000</v>
      </c>
      <c r="BB9" s="151">
        <v>1000</v>
      </c>
      <c r="BC9" s="151">
        <v>1000</v>
      </c>
      <c r="BD9" s="151">
        <v>1000</v>
      </c>
      <c r="BE9" s="151">
        <v>1000</v>
      </c>
      <c r="BF9" s="151">
        <v>1000</v>
      </c>
      <c r="BG9" s="151">
        <v>1000</v>
      </c>
      <c r="BH9" s="151">
        <v>1000</v>
      </c>
      <c r="BI9" s="151">
        <v>1000</v>
      </c>
      <c r="BJ9" s="151">
        <v>1000</v>
      </c>
      <c r="BK9" s="151">
        <v>1000</v>
      </c>
      <c r="BL9" s="151">
        <v>1000</v>
      </c>
      <c r="BM9" s="28"/>
      <c r="BN9" s="28">
        <v>1000</v>
      </c>
      <c r="BO9" s="31">
        <v>1000</v>
      </c>
      <c r="BP9" s="31">
        <v>1000</v>
      </c>
      <c r="BQ9" s="137">
        <v>1000</v>
      </c>
      <c r="BR9" s="137">
        <v>1000</v>
      </c>
      <c r="BS9" s="137">
        <v>1000</v>
      </c>
      <c r="BT9" s="137">
        <v>1000</v>
      </c>
      <c r="BU9" s="137">
        <v>1000</v>
      </c>
      <c r="BV9" s="137">
        <v>1000</v>
      </c>
      <c r="BW9" s="137">
        <v>1000</v>
      </c>
      <c r="BX9" s="137">
        <v>1000</v>
      </c>
      <c r="BY9" s="137">
        <v>1000</v>
      </c>
      <c r="BZ9" s="137">
        <v>1000</v>
      </c>
      <c r="CA9" s="28"/>
      <c r="CB9" s="28"/>
      <c r="CC9" s="137">
        <v>1200</v>
      </c>
      <c r="CD9" s="137">
        <v>1200</v>
      </c>
      <c r="CE9" s="137">
        <v>1200</v>
      </c>
      <c r="CF9" s="318">
        <v>1200</v>
      </c>
      <c r="CG9" s="318">
        <v>1200</v>
      </c>
      <c r="CH9" s="318">
        <v>1200</v>
      </c>
      <c r="CI9" s="318">
        <v>1200</v>
      </c>
      <c r="CJ9" s="318" t="s">
        <v>3069</v>
      </c>
      <c r="CK9" s="318" t="s">
        <v>3222</v>
      </c>
      <c r="CL9" s="318" t="s">
        <v>3525</v>
      </c>
      <c r="CM9" s="318" t="s">
        <v>3663</v>
      </c>
      <c r="CN9" s="318" t="s">
        <v>3663</v>
      </c>
      <c r="CO9" s="275">
        <f>1200*COUNTBLANK(CC9:CN9)</f>
        <v>0</v>
      </c>
      <c r="CQ9" s="28">
        <v>2000</v>
      </c>
      <c r="CR9" s="28">
        <v>2000</v>
      </c>
      <c r="CS9" s="28">
        <v>500</v>
      </c>
      <c r="CU9" s="28"/>
      <c r="CV9" s="406">
        <v>1200</v>
      </c>
      <c r="CW9" s="31" t="s">
        <v>4080</v>
      </c>
      <c r="CX9" s="31" t="s">
        <v>4251</v>
      </c>
      <c r="CY9" s="7" t="s">
        <v>4533</v>
      </c>
      <c r="CZ9" s="7" t="s">
        <v>4533</v>
      </c>
      <c r="DA9" s="7" t="s">
        <v>4533</v>
      </c>
      <c r="DB9" s="7" t="s">
        <v>5630</v>
      </c>
      <c r="DC9" s="7" t="s">
        <v>5630</v>
      </c>
      <c r="DD9" s="7" t="s">
        <v>5630</v>
      </c>
      <c r="DE9" s="7" t="s">
        <v>5630</v>
      </c>
      <c r="DF9" s="7" t="s">
        <v>5630</v>
      </c>
      <c r="DG9" s="7" t="s">
        <v>5630</v>
      </c>
      <c r="DH9" s="7" t="s">
        <v>5630</v>
      </c>
      <c r="DI9" s="7" t="s">
        <v>5630</v>
      </c>
      <c r="DJ9" s="7" t="s">
        <v>6954</v>
      </c>
      <c r="DK9" s="28"/>
      <c r="DL9" s="28"/>
      <c r="DM9" s="28">
        <v>3000</v>
      </c>
      <c r="DN9" s="31" t="s">
        <v>6954</v>
      </c>
      <c r="DO9" s="31" t="s">
        <v>6954</v>
      </c>
      <c r="DP9" s="31" t="s">
        <v>6954</v>
      </c>
      <c r="DQ9" s="31" t="s">
        <v>7168</v>
      </c>
      <c r="DR9" s="31" t="s">
        <v>7168</v>
      </c>
      <c r="DS9" s="31" t="s">
        <v>7168</v>
      </c>
      <c r="DT9" s="31" t="s">
        <v>7168</v>
      </c>
      <c r="DU9" s="31" t="s">
        <v>7726</v>
      </c>
      <c r="DV9" s="31" t="s">
        <v>7726</v>
      </c>
      <c r="DW9" s="31" t="s">
        <v>7726</v>
      </c>
      <c r="DX9" s="31"/>
      <c r="DY9" s="31"/>
      <c r="DZ9" s="31"/>
      <c r="EA9" s="31">
        <f t="shared" si="1"/>
        <v>0</v>
      </c>
      <c r="EB9" s="566">
        <f t="shared" si="0"/>
        <v>1200</v>
      </c>
    </row>
    <row r="10" spans="1:144" x14ac:dyDescent="0.25">
      <c r="A10" s="37">
        <v>208</v>
      </c>
      <c r="B10" s="31" t="s">
        <v>588</v>
      </c>
      <c r="C10" s="64" t="s">
        <v>589</v>
      </c>
      <c r="D10" s="64" t="s">
        <v>590</v>
      </c>
      <c r="E10" s="64" t="s">
        <v>382</v>
      </c>
      <c r="F10" s="64" t="s">
        <v>459</v>
      </c>
      <c r="G10" s="65" t="s">
        <v>872</v>
      </c>
      <c r="H10" s="65"/>
      <c r="I10" s="261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35">
        <v>1000</v>
      </c>
      <c r="X10" s="35">
        <v>800</v>
      </c>
      <c r="Y10" s="46">
        <v>800</v>
      </c>
      <c r="Z10" s="46">
        <v>800</v>
      </c>
      <c r="AA10" s="46">
        <v>800</v>
      </c>
      <c r="AB10" s="46">
        <v>800</v>
      </c>
      <c r="AC10" s="54">
        <v>800</v>
      </c>
      <c r="AD10" s="54">
        <v>800</v>
      </c>
      <c r="AE10" s="46">
        <v>800</v>
      </c>
      <c r="AF10" s="31">
        <v>800</v>
      </c>
      <c r="AG10" s="137">
        <v>800</v>
      </c>
      <c r="AH10" s="137">
        <v>800</v>
      </c>
      <c r="AI10" s="137">
        <v>800</v>
      </c>
      <c r="AJ10" s="151">
        <v>800</v>
      </c>
      <c r="AK10" s="28"/>
      <c r="AL10" s="28">
        <v>850</v>
      </c>
      <c r="AM10" s="47">
        <v>850</v>
      </c>
      <c r="AN10" s="47">
        <v>850</v>
      </c>
      <c r="AO10" s="47">
        <v>850</v>
      </c>
      <c r="AP10" s="47">
        <v>850</v>
      </c>
      <c r="AQ10" s="47">
        <v>850</v>
      </c>
      <c r="AR10" s="31">
        <v>850</v>
      </c>
      <c r="AS10" s="31">
        <v>850</v>
      </c>
      <c r="AT10" s="31">
        <v>850</v>
      </c>
      <c r="AU10" s="31">
        <v>850</v>
      </c>
      <c r="AV10" s="31">
        <v>850</v>
      </c>
      <c r="AW10" s="137">
        <v>850</v>
      </c>
      <c r="AX10" s="137">
        <v>850</v>
      </c>
      <c r="AY10" s="28"/>
      <c r="AZ10" s="28">
        <v>1000</v>
      </c>
      <c r="BA10" s="137">
        <v>1000</v>
      </c>
      <c r="BB10">
        <v>1000</v>
      </c>
      <c r="BC10">
        <v>1000</v>
      </c>
      <c r="BD10">
        <v>1000</v>
      </c>
      <c r="BE10">
        <v>1000</v>
      </c>
      <c r="BF10">
        <v>1000</v>
      </c>
      <c r="BG10">
        <v>1000</v>
      </c>
      <c r="BH10">
        <v>1000</v>
      </c>
      <c r="BI10">
        <v>1000</v>
      </c>
      <c r="BJ10">
        <v>1000</v>
      </c>
      <c r="BK10">
        <v>1000</v>
      </c>
      <c r="BL10">
        <v>1000</v>
      </c>
      <c r="BM10" s="28"/>
      <c r="BN10" s="28">
        <v>1000</v>
      </c>
      <c r="BO10" s="31">
        <v>800</v>
      </c>
      <c r="BP10" s="31">
        <v>800</v>
      </c>
      <c r="BQ10" s="183">
        <v>1000</v>
      </c>
      <c r="BR10" s="183">
        <v>1000</v>
      </c>
      <c r="BS10" s="183">
        <v>1000</v>
      </c>
      <c r="BT10" s="183">
        <v>1000</v>
      </c>
      <c r="BU10" s="183">
        <v>1000</v>
      </c>
      <c r="BV10" s="183">
        <v>1000</v>
      </c>
      <c r="BW10" s="183">
        <v>1000</v>
      </c>
      <c r="BX10" s="183">
        <v>1000</v>
      </c>
      <c r="BY10" s="183">
        <v>1000</v>
      </c>
      <c r="BZ10" s="183">
        <v>1000</v>
      </c>
      <c r="CA10" s="28"/>
      <c r="CB10" s="28">
        <v>1200</v>
      </c>
      <c r="CC10" s="183">
        <v>1200</v>
      </c>
      <c r="CD10" s="183">
        <v>1200</v>
      </c>
      <c r="CE10" s="183">
        <v>1200</v>
      </c>
      <c r="CF10" s="183">
        <v>1200</v>
      </c>
      <c r="CG10" s="183">
        <v>1200</v>
      </c>
      <c r="CH10" s="183">
        <v>1200</v>
      </c>
      <c r="CI10" s="183">
        <v>1200</v>
      </c>
      <c r="CJ10" s="183">
        <v>1200</v>
      </c>
      <c r="CK10" s="183">
        <v>1200</v>
      </c>
      <c r="CL10" s="318">
        <v>1200</v>
      </c>
      <c r="CM10" s="318">
        <v>1200</v>
      </c>
      <c r="CN10" s="7">
        <v>1200</v>
      </c>
      <c r="CO10" s="275">
        <f>1200*COUNTBLANK(CC10:CN10)</f>
        <v>0</v>
      </c>
      <c r="CQ10" s="28">
        <v>2000</v>
      </c>
      <c r="CR10" s="28">
        <v>2000</v>
      </c>
      <c r="CS10" s="28">
        <v>500</v>
      </c>
      <c r="CT10" s="28" t="s">
        <v>4190</v>
      </c>
      <c r="CU10" s="28"/>
      <c r="CV10" s="406">
        <v>1400</v>
      </c>
      <c r="CW10" s="31" t="s">
        <v>2739</v>
      </c>
      <c r="CX10" s="31" t="s">
        <v>2945</v>
      </c>
      <c r="CY10" s="24" t="s">
        <v>3312</v>
      </c>
      <c r="CZ10" s="24" t="s">
        <v>3312</v>
      </c>
      <c r="DA10" s="7" t="s">
        <v>3537</v>
      </c>
      <c r="DB10" s="7" t="s">
        <v>3537</v>
      </c>
      <c r="DC10" s="7" t="s">
        <v>3798</v>
      </c>
      <c r="DD10" s="7" t="s">
        <v>3888</v>
      </c>
      <c r="DE10" s="7" t="s">
        <v>4190</v>
      </c>
      <c r="DF10" s="7" t="s">
        <v>4491</v>
      </c>
      <c r="DG10" s="7" t="s">
        <v>4753</v>
      </c>
      <c r="DH10" s="7" t="s">
        <v>5001</v>
      </c>
      <c r="DI10" s="7" t="s">
        <v>5741</v>
      </c>
      <c r="DJ10" s="7" t="s">
        <v>5741</v>
      </c>
      <c r="DK10" s="28"/>
      <c r="DL10" s="28"/>
      <c r="DM10" s="28">
        <v>3000</v>
      </c>
      <c r="DN10" s="47" t="s">
        <v>5741</v>
      </c>
      <c r="DO10" s="47" t="s">
        <v>5741</v>
      </c>
      <c r="DP10" s="47" t="s">
        <v>6597</v>
      </c>
      <c r="DQ10" s="47" t="s">
        <v>6597</v>
      </c>
      <c r="DR10" s="47" t="s">
        <v>6597</v>
      </c>
      <c r="DS10" s="47" t="s">
        <v>6597</v>
      </c>
      <c r="DT10" s="47" t="s">
        <v>6815</v>
      </c>
      <c r="DU10" s="47" t="s">
        <v>7036</v>
      </c>
      <c r="DV10" s="47" t="s">
        <v>7278</v>
      </c>
      <c r="DW10" s="47" t="s">
        <v>7564</v>
      </c>
      <c r="DX10" s="47" t="s">
        <v>8176</v>
      </c>
      <c r="DY10" s="47" t="s">
        <v>8176</v>
      </c>
      <c r="DZ10" s="47"/>
      <c r="EA10" s="31">
        <f t="shared" si="1"/>
        <v>0</v>
      </c>
      <c r="EB10" s="339">
        <f t="shared" si="0"/>
        <v>2800</v>
      </c>
    </row>
    <row r="11" spans="1:144" x14ac:dyDescent="0.25">
      <c r="A11" s="37">
        <v>226</v>
      </c>
      <c r="B11" s="31" t="s">
        <v>591</v>
      </c>
      <c r="C11" s="64" t="s">
        <v>592</v>
      </c>
      <c r="D11" s="64" t="s">
        <v>593</v>
      </c>
      <c r="E11" s="64" t="s">
        <v>382</v>
      </c>
      <c r="F11" s="64" t="s">
        <v>459</v>
      </c>
      <c r="G11" s="65" t="s">
        <v>873</v>
      </c>
      <c r="H11" s="65"/>
      <c r="I11" s="261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35"/>
      <c r="X11" s="35">
        <v>800</v>
      </c>
      <c r="Y11" s="46">
        <v>400</v>
      </c>
      <c r="Z11" s="46">
        <v>400</v>
      </c>
      <c r="AA11" s="46">
        <v>0</v>
      </c>
      <c r="AB11" s="46">
        <v>0</v>
      </c>
      <c r="AC11" s="46">
        <v>400</v>
      </c>
      <c r="AD11" s="46">
        <v>400</v>
      </c>
      <c r="AE11" s="46">
        <v>400</v>
      </c>
      <c r="AF11" s="31">
        <v>400</v>
      </c>
      <c r="AG11" s="151">
        <v>400</v>
      </c>
      <c r="AH11" s="151">
        <v>400</v>
      </c>
      <c r="AI11" s="151">
        <v>400</v>
      </c>
      <c r="AJ11" s="151">
        <v>400</v>
      </c>
      <c r="AK11" s="28"/>
      <c r="AL11" s="28">
        <v>850</v>
      </c>
      <c r="AM11" s="47">
        <v>400</v>
      </c>
      <c r="AN11" s="47">
        <v>400</v>
      </c>
      <c r="AO11" s="47">
        <v>400</v>
      </c>
      <c r="AP11" s="47">
        <v>400</v>
      </c>
      <c r="AQ11" s="31">
        <v>400</v>
      </c>
      <c r="AR11" s="31">
        <v>400</v>
      </c>
      <c r="AS11" s="31">
        <v>400</v>
      </c>
      <c r="AT11" s="31">
        <v>400</v>
      </c>
      <c r="AU11" s="31">
        <v>400</v>
      </c>
      <c r="AV11" s="31">
        <v>400</v>
      </c>
      <c r="AW11" s="137">
        <v>400</v>
      </c>
      <c r="AX11" s="137">
        <v>400</v>
      </c>
      <c r="AY11" s="28"/>
      <c r="AZ11" s="28"/>
      <c r="BA11" s="151">
        <v>500</v>
      </c>
      <c r="BB11" s="151">
        <v>500</v>
      </c>
      <c r="BC11" s="151">
        <v>500</v>
      </c>
      <c r="BD11" s="151">
        <v>500</v>
      </c>
      <c r="BE11" s="151">
        <v>500</v>
      </c>
      <c r="BF11" s="151">
        <v>500</v>
      </c>
      <c r="BG11" s="151">
        <v>500</v>
      </c>
      <c r="BH11" s="151">
        <v>500</v>
      </c>
      <c r="BI11" s="151">
        <v>500</v>
      </c>
      <c r="BK11">
        <v>500</v>
      </c>
      <c r="BL11">
        <v>500</v>
      </c>
      <c r="BM11" s="28"/>
      <c r="BN11" s="28"/>
      <c r="BO11" s="31">
        <v>500</v>
      </c>
      <c r="BP11" s="31">
        <v>500</v>
      </c>
      <c r="BQ11" s="183">
        <v>500</v>
      </c>
      <c r="BR11" s="183">
        <v>500</v>
      </c>
      <c r="BS11" s="183">
        <v>500</v>
      </c>
      <c r="BT11" s="183">
        <v>500</v>
      </c>
      <c r="BU11" s="183">
        <v>500</v>
      </c>
      <c r="BV11" s="183">
        <v>500</v>
      </c>
      <c r="BW11" s="183">
        <v>500</v>
      </c>
      <c r="BX11" s="183">
        <v>500</v>
      </c>
      <c r="BY11" s="183">
        <v>500</v>
      </c>
      <c r="BZ11" s="183">
        <v>500</v>
      </c>
      <c r="CA11" s="28"/>
      <c r="CB11" s="28" t="s">
        <v>3238</v>
      </c>
      <c r="CC11" s="183">
        <v>550</v>
      </c>
      <c r="CD11" s="183">
        <v>550</v>
      </c>
      <c r="CE11" s="183">
        <v>550</v>
      </c>
      <c r="CF11" s="183">
        <v>550</v>
      </c>
      <c r="CG11" s="183">
        <v>550</v>
      </c>
      <c r="CH11" s="318" t="s">
        <v>3238</v>
      </c>
      <c r="CI11" s="318" t="s">
        <v>3238</v>
      </c>
      <c r="CJ11" s="318" t="s">
        <v>3238</v>
      </c>
      <c r="CK11" s="318" t="s">
        <v>3238</v>
      </c>
      <c r="CL11" s="318" t="s">
        <v>3238</v>
      </c>
      <c r="CM11" s="318" t="s">
        <v>3238</v>
      </c>
      <c r="CN11" s="318" t="s">
        <v>3238</v>
      </c>
      <c r="CO11" s="275">
        <f>550*COUNTBLANK(CC11:CN11)</f>
        <v>0</v>
      </c>
      <c r="CQ11" s="28">
        <v>2000</v>
      </c>
      <c r="CR11" s="28">
        <v>2000</v>
      </c>
      <c r="CU11" s="28"/>
      <c r="CV11" s="406">
        <v>600</v>
      </c>
      <c r="CW11" s="31" t="s">
        <v>3239</v>
      </c>
      <c r="CX11" s="31" t="s">
        <v>4057</v>
      </c>
      <c r="CY11" s="31" t="s">
        <v>4057</v>
      </c>
      <c r="CZ11" s="31" t="s">
        <v>4057</v>
      </c>
      <c r="DA11" s="31" t="s">
        <v>4057</v>
      </c>
      <c r="DB11" s="137" t="s">
        <v>4309</v>
      </c>
      <c r="DC11" s="137" t="s">
        <v>4309</v>
      </c>
      <c r="DD11" s="137" t="s">
        <v>4309</v>
      </c>
      <c r="DE11" s="137" t="s">
        <v>4309</v>
      </c>
      <c r="DF11" s="137" t="s">
        <v>5168</v>
      </c>
      <c r="DG11" s="137" t="s">
        <v>5168</v>
      </c>
      <c r="DH11" s="137" t="s">
        <v>5417</v>
      </c>
      <c r="DI11" s="137" t="s">
        <v>5418</v>
      </c>
      <c r="DJ11" s="151" t="s">
        <v>5418</v>
      </c>
      <c r="DK11" s="28"/>
      <c r="DL11" s="28"/>
      <c r="DM11" s="28">
        <v>3000</v>
      </c>
      <c r="DN11" s="47" t="s">
        <v>5899</v>
      </c>
      <c r="DO11" s="47" t="s">
        <v>6469</v>
      </c>
      <c r="DP11" s="47" t="s">
        <v>6469</v>
      </c>
      <c r="DQ11" s="47" t="s">
        <v>6469</v>
      </c>
      <c r="DR11" s="47" t="s">
        <v>6469</v>
      </c>
      <c r="DS11" s="47" t="s">
        <v>7097</v>
      </c>
      <c r="DT11" s="47" t="s">
        <v>7097</v>
      </c>
      <c r="DU11" s="47" t="s">
        <v>7097</v>
      </c>
      <c r="DV11" s="47" t="s">
        <v>7916</v>
      </c>
      <c r="DW11" s="47" t="s">
        <v>7916</v>
      </c>
      <c r="DX11" s="47"/>
      <c r="DY11" s="47"/>
      <c r="DZ11" s="47"/>
      <c r="EA11" s="31">
        <f t="shared" si="1"/>
        <v>0</v>
      </c>
      <c r="EB11" s="566">
        <f t="shared" si="0"/>
        <v>1200</v>
      </c>
    </row>
    <row r="12" spans="1:144" x14ac:dyDescent="0.25">
      <c r="A12" s="138">
        <v>331</v>
      </c>
      <c r="B12" s="47" t="s">
        <v>1181</v>
      </c>
      <c r="C12" s="31" t="s">
        <v>1180</v>
      </c>
      <c r="D12" s="31" t="s">
        <v>597</v>
      </c>
      <c r="E12" s="63" t="s">
        <v>399</v>
      </c>
      <c r="F12" s="63" t="s">
        <v>991</v>
      </c>
      <c r="G12" s="42" t="s">
        <v>1182</v>
      </c>
      <c r="H12" s="42"/>
      <c r="W12" s="2"/>
      <c r="X12" s="2"/>
      <c r="Y12" s="2"/>
      <c r="Z12" s="2"/>
      <c r="AA12" s="2"/>
      <c r="AB12" s="2"/>
      <c r="AC12" s="2"/>
      <c r="AD12" s="2"/>
      <c r="AE12" s="2"/>
      <c r="AK12" s="28">
        <v>2000</v>
      </c>
      <c r="AL12" s="28">
        <v>850</v>
      </c>
      <c r="AM12" s="31">
        <v>850</v>
      </c>
      <c r="AN12" s="31">
        <v>850</v>
      </c>
      <c r="AO12" s="31">
        <v>850</v>
      </c>
      <c r="AP12" s="31">
        <v>850</v>
      </c>
      <c r="AQ12" s="31">
        <v>850</v>
      </c>
      <c r="AR12" s="31">
        <v>850</v>
      </c>
      <c r="AS12" s="31">
        <v>850</v>
      </c>
      <c r="AT12" s="31">
        <v>850</v>
      </c>
      <c r="AU12" s="31">
        <v>850</v>
      </c>
      <c r="AV12" s="31">
        <v>850</v>
      </c>
      <c r="AW12" s="137">
        <v>850</v>
      </c>
      <c r="AX12" s="137">
        <v>850</v>
      </c>
      <c r="AY12" s="28"/>
      <c r="AZ12" s="28">
        <v>1000</v>
      </c>
      <c r="BA12" s="137">
        <v>1000</v>
      </c>
      <c r="BB12" s="137">
        <v>1000</v>
      </c>
      <c r="BC12" s="137">
        <v>1000</v>
      </c>
      <c r="BD12" s="137">
        <v>1000</v>
      </c>
      <c r="BE12" s="137">
        <v>1000</v>
      </c>
      <c r="BF12" s="137">
        <v>1000</v>
      </c>
      <c r="BG12" s="137">
        <v>1000</v>
      </c>
      <c r="BH12" s="137">
        <v>1000</v>
      </c>
      <c r="BI12" s="137">
        <v>1000</v>
      </c>
      <c r="BJ12" s="137">
        <v>1000</v>
      </c>
      <c r="BK12" s="137">
        <v>1000</v>
      </c>
      <c r="BL12" s="137">
        <v>1000</v>
      </c>
      <c r="BM12" s="28"/>
      <c r="BN12" s="28">
        <v>1000</v>
      </c>
      <c r="BO12" s="31">
        <v>800</v>
      </c>
      <c r="BP12" s="31">
        <v>1000</v>
      </c>
      <c r="BQ12" s="137">
        <v>1000</v>
      </c>
      <c r="BR12" s="137">
        <v>1000</v>
      </c>
      <c r="BS12" s="137">
        <v>1000</v>
      </c>
      <c r="BT12" s="137">
        <v>1000</v>
      </c>
      <c r="BU12" s="137">
        <v>1000</v>
      </c>
      <c r="BV12" s="137">
        <v>1000</v>
      </c>
      <c r="BW12" s="137">
        <v>1000</v>
      </c>
      <c r="BX12" s="137">
        <v>1000</v>
      </c>
      <c r="BY12" s="137">
        <v>1000</v>
      </c>
      <c r="BZ12" s="137">
        <v>1000</v>
      </c>
      <c r="CA12" s="28"/>
      <c r="CB12" s="28">
        <v>1200</v>
      </c>
      <c r="CC12" s="137">
        <v>1200</v>
      </c>
      <c r="CD12" s="137">
        <v>1200</v>
      </c>
      <c r="CE12" s="137">
        <v>1200</v>
      </c>
      <c r="CF12" s="137">
        <v>1200</v>
      </c>
      <c r="CG12" s="137">
        <v>1200</v>
      </c>
      <c r="CH12" s="137">
        <v>1200</v>
      </c>
      <c r="CI12" s="137">
        <v>1200</v>
      </c>
      <c r="CJ12" s="137">
        <v>1200</v>
      </c>
      <c r="CK12" s="137">
        <v>1200</v>
      </c>
      <c r="CL12" s="137">
        <v>1200</v>
      </c>
      <c r="CM12" s="137">
        <v>1200</v>
      </c>
      <c r="CN12" s="137">
        <v>1200</v>
      </c>
      <c r="CO12" s="275">
        <f>1200*COUNTBLANK(CC12:CN12)</f>
        <v>0</v>
      </c>
      <c r="CQ12" s="28">
        <v>2000</v>
      </c>
      <c r="CR12" s="28">
        <v>2000</v>
      </c>
      <c r="CS12" s="28">
        <f>500+500</f>
        <v>1000</v>
      </c>
      <c r="CT12" s="28" t="s">
        <v>4368</v>
      </c>
      <c r="CU12" s="28"/>
      <c r="CV12" s="406">
        <v>1400</v>
      </c>
      <c r="CW12" s="31" t="s">
        <v>2688</v>
      </c>
      <c r="CX12" s="31" t="s">
        <v>2875</v>
      </c>
      <c r="CY12" s="24" t="s">
        <v>3220</v>
      </c>
      <c r="CZ12" s="7" t="s">
        <v>3458</v>
      </c>
      <c r="DA12" s="7" t="s">
        <v>3458</v>
      </c>
      <c r="DB12" s="7" t="s">
        <v>3740</v>
      </c>
      <c r="DC12" s="7" t="s">
        <v>3740</v>
      </c>
      <c r="DD12" s="7" t="s">
        <v>3814</v>
      </c>
      <c r="DE12" s="7" t="s">
        <v>4148</v>
      </c>
      <c r="DF12" s="7" t="s">
        <v>4368</v>
      </c>
      <c r="DG12" s="7" t="s">
        <v>4588</v>
      </c>
      <c r="DH12" s="7" t="s">
        <v>4910</v>
      </c>
      <c r="DI12" s="7" t="s">
        <v>5231</v>
      </c>
      <c r="DJ12" s="7" t="s">
        <v>5426</v>
      </c>
      <c r="DK12" s="28" t="s">
        <v>6454</v>
      </c>
      <c r="DL12" s="28">
        <v>1500</v>
      </c>
      <c r="DM12" s="28">
        <v>3000</v>
      </c>
      <c r="DN12" s="31" t="s">
        <v>5426</v>
      </c>
      <c r="DO12" s="31" t="s">
        <v>5900</v>
      </c>
      <c r="DP12" s="31" t="s">
        <v>5900</v>
      </c>
      <c r="DQ12" s="47" t="s">
        <v>6134</v>
      </c>
      <c r="DR12" s="47" t="s">
        <v>6454</v>
      </c>
      <c r="DS12" s="47" t="s">
        <v>6680</v>
      </c>
      <c r="DT12" s="47" t="s">
        <v>6766</v>
      </c>
      <c r="DU12" s="47" t="s">
        <v>6982</v>
      </c>
      <c r="DV12" s="47" t="s">
        <v>7241</v>
      </c>
      <c r="DW12" s="47" t="s">
        <v>7565</v>
      </c>
      <c r="DX12" s="47" t="s">
        <v>8155</v>
      </c>
      <c r="DY12" s="47">
        <v>1500</v>
      </c>
      <c r="DZ12" s="47" t="s">
        <v>8174</v>
      </c>
      <c r="EA12" s="31">
        <f t="shared" si="1"/>
        <v>0</v>
      </c>
      <c r="EB12" s="339">
        <f t="shared" si="0"/>
        <v>-1400</v>
      </c>
    </row>
    <row r="13" spans="1:144" x14ac:dyDescent="0.25">
      <c r="A13" s="138">
        <v>421</v>
      </c>
      <c r="B13" s="47" t="s">
        <v>1533</v>
      </c>
      <c r="C13" s="31" t="s">
        <v>1516</v>
      </c>
      <c r="D13" s="31" t="s">
        <v>167</v>
      </c>
      <c r="E13" s="316" t="s">
        <v>398</v>
      </c>
      <c r="F13" s="316" t="s">
        <v>1350</v>
      </c>
      <c r="G13" s="272" t="s">
        <v>1373</v>
      </c>
      <c r="H13" s="272"/>
      <c r="AK13" s="28"/>
      <c r="AL13" s="28"/>
      <c r="AY13" s="28">
        <v>2500</v>
      </c>
      <c r="AZ13" s="28">
        <v>1000</v>
      </c>
      <c r="BA13">
        <v>1000</v>
      </c>
      <c r="BB13">
        <v>1000</v>
      </c>
      <c r="BC13">
        <v>1000</v>
      </c>
      <c r="BD13">
        <v>1000</v>
      </c>
      <c r="BE13">
        <v>1000</v>
      </c>
      <c r="BF13">
        <v>1000</v>
      </c>
      <c r="BG13">
        <v>1000</v>
      </c>
      <c r="BH13">
        <v>1000</v>
      </c>
      <c r="BI13">
        <v>1000</v>
      </c>
      <c r="BJ13">
        <v>1000</v>
      </c>
      <c r="BK13">
        <v>1000</v>
      </c>
      <c r="BL13">
        <v>1000</v>
      </c>
      <c r="BM13" s="28"/>
      <c r="BN13" s="28">
        <v>1000</v>
      </c>
      <c r="BO13" s="31">
        <v>800</v>
      </c>
      <c r="BP13" s="31">
        <v>800</v>
      </c>
      <c r="BQ13" s="183">
        <v>1000</v>
      </c>
      <c r="BR13" s="183">
        <v>1000</v>
      </c>
      <c r="BS13" s="183">
        <v>1000</v>
      </c>
      <c r="BT13" s="183">
        <v>1000</v>
      </c>
      <c r="BU13" s="183">
        <v>1000</v>
      </c>
      <c r="BV13" s="183">
        <v>1000</v>
      </c>
      <c r="BW13" s="183">
        <v>1000</v>
      </c>
      <c r="BX13" s="183">
        <v>1000</v>
      </c>
      <c r="BY13" s="183">
        <v>1000</v>
      </c>
      <c r="BZ13" s="183">
        <v>1000</v>
      </c>
      <c r="CA13" s="28"/>
      <c r="CB13" s="28">
        <v>1200</v>
      </c>
      <c r="CC13" s="183">
        <v>1000</v>
      </c>
      <c r="CD13" s="183">
        <v>1000</v>
      </c>
      <c r="CE13" s="183">
        <v>1200</v>
      </c>
      <c r="CF13" s="183">
        <v>1200</v>
      </c>
      <c r="CG13" s="183">
        <v>1200</v>
      </c>
      <c r="CH13" s="183">
        <v>1200</v>
      </c>
      <c r="CI13" s="183">
        <v>1200</v>
      </c>
      <c r="CJ13" s="183">
        <v>1200</v>
      </c>
      <c r="CK13" s="183">
        <v>1200</v>
      </c>
      <c r="CL13" s="183">
        <v>1200</v>
      </c>
      <c r="CM13" s="183">
        <v>1200</v>
      </c>
      <c r="CN13" s="183">
        <v>1200</v>
      </c>
      <c r="CO13" s="275">
        <f>1200*COUNTBLANK(CC13:CN13)</f>
        <v>0</v>
      </c>
      <c r="CQ13" s="28">
        <v>2000</v>
      </c>
      <c r="CR13" s="28">
        <v>2000</v>
      </c>
      <c r="CS13" s="28">
        <v>500</v>
      </c>
      <c r="CT13" s="28" t="s">
        <v>3688</v>
      </c>
      <c r="CU13" s="28"/>
      <c r="CV13" s="406">
        <v>1400</v>
      </c>
      <c r="CW13" s="31" t="s">
        <v>2572</v>
      </c>
      <c r="CX13" s="31" t="s">
        <v>2836</v>
      </c>
      <c r="CY13" s="24" t="s">
        <v>3237</v>
      </c>
      <c r="CZ13" s="24" t="s">
        <v>3237</v>
      </c>
      <c r="DA13" s="24" t="s">
        <v>3237</v>
      </c>
      <c r="DB13" s="7" t="s">
        <v>3430</v>
      </c>
      <c r="DC13" s="7" t="s">
        <v>3688</v>
      </c>
      <c r="DD13" s="7" t="s">
        <v>3809</v>
      </c>
      <c r="DE13" s="7" t="s">
        <v>4025</v>
      </c>
      <c r="DF13" s="7" t="s">
        <v>4317</v>
      </c>
      <c r="DG13" s="7" t="s">
        <v>4550</v>
      </c>
      <c r="DH13" s="7" t="s">
        <v>4826</v>
      </c>
      <c r="DI13" s="7" t="s">
        <v>5185</v>
      </c>
      <c r="DJ13" s="7" t="s">
        <v>5382</v>
      </c>
      <c r="DK13" s="28" t="s">
        <v>5853</v>
      </c>
      <c r="DL13" s="28"/>
      <c r="DM13" s="28">
        <v>3000</v>
      </c>
      <c r="DN13" s="31" t="s">
        <v>5382</v>
      </c>
      <c r="DO13" s="31" t="s">
        <v>5853</v>
      </c>
      <c r="DP13" s="31" t="s">
        <v>5853</v>
      </c>
      <c r="DQ13" s="47" t="s">
        <v>6067</v>
      </c>
      <c r="DR13" s="47" t="s">
        <v>6364</v>
      </c>
      <c r="DS13" s="47" t="s">
        <v>6546</v>
      </c>
      <c r="DT13" s="47" t="s">
        <v>6741</v>
      </c>
      <c r="DU13" s="47" t="s">
        <v>6964</v>
      </c>
      <c r="DV13" s="47" t="s">
        <v>7151</v>
      </c>
      <c r="DW13" s="47" t="s">
        <v>7436</v>
      </c>
      <c r="DX13" s="47" t="s">
        <v>7762</v>
      </c>
      <c r="DY13" s="47"/>
      <c r="DZ13" s="47"/>
      <c r="EA13" s="31">
        <f t="shared" si="1"/>
        <v>0</v>
      </c>
      <c r="EB13" s="339">
        <f t="shared" si="0"/>
        <v>0</v>
      </c>
    </row>
    <row r="14" spans="1:144" x14ac:dyDescent="0.25">
      <c r="A14" s="138">
        <v>442</v>
      </c>
      <c r="B14" s="47" t="s">
        <v>1580</v>
      </c>
      <c r="C14" s="31" t="s">
        <v>1604</v>
      </c>
      <c r="D14" s="31" t="s">
        <v>1572</v>
      </c>
      <c r="E14" s="63" t="s">
        <v>398</v>
      </c>
      <c r="F14" s="63" t="s">
        <v>1350</v>
      </c>
      <c r="G14" s="31" t="s">
        <v>1605</v>
      </c>
      <c r="H14" s="31"/>
      <c r="AK14" s="28"/>
      <c r="AL14" s="28"/>
      <c r="AY14" s="28">
        <v>1500</v>
      </c>
      <c r="AZ14" s="28"/>
      <c r="BA14">
        <v>500</v>
      </c>
      <c r="BB14">
        <v>500</v>
      </c>
      <c r="BC14">
        <v>500</v>
      </c>
      <c r="BD14">
        <v>500</v>
      </c>
      <c r="BE14">
        <v>500</v>
      </c>
      <c r="BF14">
        <v>500</v>
      </c>
      <c r="BG14">
        <v>500</v>
      </c>
      <c r="BH14">
        <v>500</v>
      </c>
      <c r="BI14">
        <v>500</v>
      </c>
      <c r="BJ14">
        <v>500</v>
      </c>
      <c r="BK14">
        <v>500</v>
      </c>
      <c r="BL14">
        <v>500</v>
      </c>
      <c r="BM14" s="28"/>
      <c r="BN14" s="28">
        <v>1000</v>
      </c>
      <c r="BO14" s="31">
        <v>500</v>
      </c>
      <c r="BP14" s="31">
        <v>500</v>
      </c>
      <c r="BQ14" s="183">
        <v>500</v>
      </c>
      <c r="BR14" s="183">
        <v>500</v>
      </c>
      <c r="BS14" s="183">
        <v>500</v>
      </c>
      <c r="BT14" s="183">
        <v>500</v>
      </c>
      <c r="BU14" s="183">
        <v>500</v>
      </c>
      <c r="BV14" s="183">
        <v>500</v>
      </c>
      <c r="BW14" s="183">
        <v>500</v>
      </c>
      <c r="BX14" s="183">
        <v>500</v>
      </c>
      <c r="BY14" s="183">
        <v>500</v>
      </c>
      <c r="BZ14" s="183">
        <v>500</v>
      </c>
      <c r="CA14" s="28"/>
      <c r="CB14" s="28"/>
      <c r="CC14" s="183">
        <v>700</v>
      </c>
      <c r="CD14" s="183">
        <v>700</v>
      </c>
      <c r="CE14" s="183">
        <v>700</v>
      </c>
      <c r="CF14" s="183">
        <v>700</v>
      </c>
      <c r="CG14" s="183">
        <v>700</v>
      </c>
      <c r="CH14" s="183">
        <v>700</v>
      </c>
      <c r="CI14" s="183">
        <v>700</v>
      </c>
      <c r="CJ14" s="183">
        <v>700</v>
      </c>
      <c r="CK14" s="183">
        <v>700</v>
      </c>
      <c r="CL14" s="183">
        <v>700</v>
      </c>
      <c r="CM14" s="183">
        <v>700</v>
      </c>
      <c r="CN14" s="183">
        <v>700</v>
      </c>
      <c r="CO14" s="275">
        <f>700*COUNTBLANK(CC14:CN14)</f>
        <v>0</v>
      </c>
      <c r="CQ14" s="28">
        <v>2000</v>
      </c>
      <c r="CR14" s="28">
        <v>2000</v>
      </c>
      <c r="CU14" s="28"/>
      <c r="CV14" s="406">
        <v>800</v>
      </c>
      <c r="CW14" s="31" t="s">
        <v>2754</v>
      </c>
      <c r="CX14" s="31" t="s">
        <v>3041</v>
      </c>
      <c r="CY14" s="7" t="s">
        <v>3322</v>
      </c>
      <c r="CZ14" s="7" t="s">
        <v>3322</v>
      </c>
      <c r="DA14" s="7" t="s">
        <v>3322</v>
      </c>
      <c r="DB14" s="7" t="s">
        <v>3560</v>
      </c>
      <c r="DC14" s="7" t="s">
        <v>3698</v>
      </c>
      <c r="DD14" s="7" t="s">
        <v>3998</v>
      </c>
      <c r="DE14" s="7" t="s">
        <v>4303</v>
      </c>
      <c r="DF14" s="7" t="s">
        <v>4303</v>
      </c>
      <c r="DG14" s="7" t="s">
        <v>4737</v>
      </c>
      <c r="DH14" s="7" t="s">
        <v>5366</v>
      </c>
      <c r="DI14" s="7" t="s">
        <v>5425</v>
      </c>
      <c r="DJ14" s="7" t="s">
        <v>5639</v>
      </c>
      <c r="DK14" s="28"/>
      <c r="DL14" s="28"/>
      <c r="DM14" s="28">
        <v>3000</v>
      </c>
      <c r="DN14" s="47" t="s">
        <v>5780</v>
      </c>
      <c r="DO14" s="47" t="s">
        <v>5780</v>
      </c>
      <c r="DP14" s="47" t="s">
        <v>5780</v>
      </c>
      <c r="DQ14" s="47" t="s">
        <v>6143</v>
      </c>
      <c r="DR14" s="47" t="s">
        <v>6617</v>
      </c>
      <c r="DS14" s="47" t="s">
        <v>6617</v>
      </c>
      <c r="DT14" s="47" t="s">
        <v>6894</v>
      </c>
      <c r="DU14" s="47" t="s">
        <v>6894</v>
      </c>
      <c r="DV14" s="47" t="s">
        <v>7179</v>
      </c>
      <c r="DW14" s="47" t="s">
        <v>7701</v>
      </c>
      <c r="DX14" s="47"/>
      <c r="DY14" s="47"/>
      <c r="DZ14" s="47"/>
      <c r="EA14" s="31">
        <f t="shared" si="1"/>
        <v>0</v>
      </c>
      <c r="EB14" s="339">
        <f t="shared" si="0"/>
        <v>800</v>
      </c>
    </row>
    <row r="15" spans="1:144" x14ac:dyDescent="0.25">
      <c r="A15" s="164">
        <v>457</v>
      </c>
      <c r="B15" s="47" t="s">
        <v>1637</v>
      </c>
      <c r="C15" s="31" t="s">
        <v>2012</v>
      </c>
      <c r="D15" s="31" t="s">
        <v>1586</v>
      </c>
      <c r="E15" s="63" t="s">
        <v>398</v>
      </c>
      <c r="F15" s="63" t="s">
        <v>1350</v>
      </c>
      <c r="G15" s="31" t="s">
        <v>1638</v>
      </c>
      <c r="H15" s="31"/>
      <c r="AK15" s="28"/>
      <c r="AL15" s="28"/>
      <c r="AY15" s="28"/>
      <c r="AZ15" s="28">
        <v>1000</v>
      </c>
      <c r="BA15" s="22"/>
      <c r="BB15" s="22"/>
      <c r="BC15" s="22"/>
      <c r="BD15" s="22"/>
      <c r="BE15" s="22"/>
      <c r="BF15" s="22"/>
      <c r="BG15" s="22"/>
      <c r="BH15">
        <v>1000</v>
      </c>
      <c r="BI15">
        <v>1000</v>
      </c>
      <c r="BJ15">
        <v>1000</v>
      </c>
      <c r="BK15">
        <v>1000</v>
      </c>
      <c r="BL15">
        <v>1000</v>
      </c>
      <c r="BM15" s="28"/>
      <c r="BN15" s="28">
        <v>1000</v>
      </c>
      <c r="BO15" s="31">
        <v>1000</v>
      </c>
      <c r="BP15" s="31">
        <v>1000</v>
      </c>
      <c r="BQ15" s="183">
        <v>1000</v>
      </c>
      <c r="BR15" s="183">
        <v>1000</v>
      </c>
      <c r="BS15" s="183">
        <v>1000</v>
      </c>
      <c r="BT15" s="183">
        <v>1000</v>
      </c>
      <c r="BU15" s="183">
        <v>600</v>
      </c>
      <c r="BV15" s="183">
        <v>1000</v>
      </c>
      <c r="BW15" s="183">
        <v>1000</v>
      </c>
      <c r="BX15" s="183">
        <v>1000</v>
      </c>
      <c r="BY15" s="183">
        <v>1000</v>
      </c>
      <c r="BZ15" s="183">
        <v>1000</v>
      </c>
      <c r="CA15" s="28"/>
      <c r="CB15" s="28">
        <v>1200</v>
      </c>
      <c r="CC15" s="183">
        <v>1200</v>
      </c>
      <c r="CD15" s="183">
        <v>1200</v>
      </c>
      <c r="CE15" s="183">
        <v>1200</v>
      </c>
      <c r="CF15" s="183">
        <v>1200</v>
      </c>
      <c r="CG15" s="183">
        <v>1200</v>
      </c>
      <c r="CH15" s="183">
        <v>1200</v>
      </c>
      <c r="CI15" s="183">
        <v>1200</v>
      </c>
      <c r="CJ15" s="183">
        <v>1200</v>
      </c>
      <c r="CK15" s="183">
        <v>1200</v>
      </c>
      <c r="CL15" s="183">
        <v>1200</v>
      </c>
      <c r="CM15" s="318">
        <v>1200</v>
      </c>
      <c r="CN15" s="7">
        <v>1200</v>
      </c>
      <c r="CO15" s="275">
        <f>1200*COUNTBLANK(CC15:CN15)</f>
        <v>0</v>
      </c>
      <c r="CQ15" s="28">
        <v>2000</v>
      </c>
      <c r="CR15" s="28">
        <v>2000</v>
      </c>
      <c r="CS15" s="28">
        <f>500+500</f>
        <v>1000</v>
      </c>
      <c r="CU15" s="28"/>
      <c r="CV15" s="406">
        <v>1300</v>
      </c>
      <c r="CW15" s="31" t="s">
        <v>3021</v>
      </c>
      <c r="CX15" s="31" t="s">
        <v>3021</v>
      </c>
      <c r="CY15" s="24" t="s">
        <v>3128</v>
      </c>
      <c r="CZ15" s="7" t="s">
        <v>3140</v>
      </c>
      <c r="DA15" s="7" t="s">
        <v>3414</v>
      </c>
      <c r="DB15" s="7" t="s">
        <v>3415</v>
      </c>
      <c r="DC15" s="7" t="s">
        <v>3714</v>
      </c>
      <c r="DD15" s="7" t="s">
        <v>3977</v>
      </c>
      <c r="DE15" s="7" t="s">
        <v>4070</v>
      </c>
      <c r="DF15" s="7" t="s">
        <v>4370</v>
      </c>
      <c r="DG15" s="7" t="s">
        <v>5066</v>
      </c>
      <c r="DH15" s="7" t="s">
        <v>5325</v>
      </c>
      <c r="DI15" s="7" t="s">
        <v>5427</v>
      </c>
      <c r="DJ15" s="7" t="s">
        <v>5427</v>
      </c>
      <c r="DK15" s="28"/>
      <c r="DL15" s="28"/>
      <c r="DM15" s="28">
        <v>3000</v>
      </c>
      <c r="DN15" s="47" t="s">
        <v>5917</v>
      </c>
      <c r="DO15" s="47" t="s">
        <v>5917</v>
      </c>
      <c r="DP15" s="47" t="s">
        <v>6177</v>
      </c>
      <c r="DQ15" s="47" t="s">
        <v>6452</v>
      </c>
      <c r="DR15" s="31" t="s">
        <v>6494</v>
      </c>
      <c r="DS15" s="31" t="s">
        <v>6494</v>
      </c>
      <c r="DT15" s="31" t="s">
        <v>6780</v>
      </c>
      <c r="DU15" s="31" t="s">
        <v>7124</v>
      </c>
      <c r="DV15" s="31" t="s">
        <v>7268</v>
      </c>
      <c r="DW15" s="31" t="s">
        <v>8056</v>
      </c>
      <c r="DX15" s="31" t="s">
        <v>8056</v>
      </c>
      <c r="DY15" s="31"/>
      <c r="DZ15" s="31"/>
      <c r="EA15" s="31">
        <f t="shared" si="1"/>
        <v>0</v>
      </c>
      <c r="EB15" s="278">
        <f t="shared" si="0"/>
        <v>3900</v>
      </c>
    </row>
    <row r="16" spans="1:144" x14ac:dyDescent="0.25">
      <c r="A16" s="164">
        <v>474</v>
      </c>
      <c r="B16" s="47" t="s">
        <v>1815</v>
      </c>
      <c r="C16" s="31" t="s">
        <v>1814</v>
      </c>
      <c r="D16" s="31" t="s">
        <v>33</v>
      </c>
      <c r="E16" s="63" t="s">
        <v>612</v>
      </c>
      <c r="F16" s="63" t="s">
        <v>1650</v>
      </c>
      <c r="G16" s="31" t="s">
        <v>867</v>
      </c>
      <c r="H16" s="31"/>
      <c r="AK16" s="28"/>
      <c r="AL16" s="28"/>
      <c r="AY16" s="28"/>
      <c r="AZ16" s="28"/>
      <c r="BM16" s="28"/>
      <c r="BN16" s="28">
        <v>1000</v>
      </c>
      <c r="BO16" s="31"/>
      <c r="BP16" s="31"/>
      <c r="BR16" s="7">
        <v>1000</v>
      </c>
      <c r="BS16" s="7">
        <v>1000</v>
      </c>
      <c r="BT16" s="7">
        <v>1000</v>
      </c>
      <c r="BU16" s="7">
        <v>1000</v>
      </c>
      <c r="BV16" s="7">
        <v>1000</v>
      </c>
      <c r="BW16" s="7">
        <v>1000</v>
      </c>
      <c r="BX16" s="7">
        <v>1000</v>
      </c>
      <c r="BY16" s="7">
        <v>1000</v>
      </c>
      <c r="BZ16" s="183">
        <v>1000</v>
      </c>
      <c r="CA16" s="28"/>
      <c r="CB16" s="28"/>
      <c r="CC16" s="7">
        <v>1100</v>
      </c>
      <c r="CD16" s="7">
        <v>1100</v>
      </c>
      <c r="CE16" s="7">
        <v>1100</v>
      </c>
      <c r="CF16" s="7">
        <v>1100</v>
      </c>
      <c r="CG16" s="7">
        <v>1100</v>
      </c>
      <c r="CH16" s="318">
        <v>1100</v>
      </c>
      <c r="CI16" s="318" t="s">
        <v>2783</v>
      </c>
      <c r="CJ16" s="318" t="s">
        <v>3345</v>
      </c>
      <c r="CK16" s="318" t="s">
        <v>3751</v>
      </c>
      <c r="CL16" s="318" t="s">
        <v>3751</v>
      </c>
      <c r="CM16" s="318" t="s">
        <v>3751</v>
      </c>
      <c r="CN16" s="318" t="s">
        <v>3751</v>
      </c>
      <c r="CO16" s="275">
        <f>1100*COUNTBLANK(CC16:CN16)</f>
        <v>0</v>
      </c>
      <c r="CQ16" s="28">
        <v>2000</v>
      </c>
      <c r="CR16" s="28">
        <v>2000</v>
      </c>
      <c r="CS16" s="28">
        <v>500</v>
      </c>
      <c r="CU16" s="28"/>
      <c r="CV16" s="406">
        <v>1200</v>
      </c>
      <c r="CW16" s="31" t="s">
        <v>3752</v>
      </c>
      <c r="CX16" s="31" t="s">
        <v>3752</v>
      </c>
      <c r="CY16" s="7" t="s">
        <v>4085</v>
      </c>
      <c r="CZ16" s="7" t="s">
        <v>4578</v>
      </c>
      <c r="DA16" s="7" t="s">
        <v>4848</v>
      </c>
      <c r="DB16" s="7" t="s">
        <v>5167</v>
      </c>
      <c r="DC16" s="7" t="s">
        <v>5167</v>
      </c>
      <c r="DD16" s="7" t="s">
        <v>5535</v>
      </c>
      <c r="DE16" s="7" t="s">
        <v>6083</v>
      </c>
      <c r="DF16" s="7" t="s">
        <v>6373</v>
      </c>
      <c r="DG16" s="7" t="s">
        <v>7561</v>
      </c>
      <c r="DH16" s="7" t="s">
        <v>7827</v>
      </c>
      <c r="DI16" s="24"/>
      <c r="DJ16" s="24"/>
      <c r="DK16" s="28"/>
      <c r="DL16" s="28"/>
      <c r="DM16" s="28">
        <v>3000</v>
      </c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>
        <f t="shared" si="1"/>
        <v>10</v>
      </c>
      <c r="EB16" s="566">
        <f>+CV16*(COUNTBLANK(CW16:EA16)-1)</f>
        <v>19200</v>
      </c>
      <c r="EC16" t="s">
        <v>4320</v>
      </c>
    </row>
    <row r="17" spans="1:140" x14ac:dyDescent="0.25">
      <c r="A17" s="164">
        <v>479</v>
      </c>
      <c r="B17" s="47" t="s">
        <v>1825</v>
      </c>
      <c r="C17" s="31" t="s">
        <v>1823</v>
      </c>
      <c r="D17" s="31" t="s">
        <v>1821</v>
      </c>
      <c r="E17" s="63" t="s">
        <v>612</v>
      </c>
      <c r="F17" s="63" t="s">
        <v>1650</v>
      </c>
      <c r="G17" s="31" t="s">
        <v>1827</v>
      </c>
      <c r="H17" s="31"/>
      <c r="AK17" s="28"/>
      <c r="AL17" s="28"/>
      <c r="AY17" s="28">
        <v>2000</v>
      </c>
      <c r="AZ17" s="28"/>
      <c r="BM17" s="28">
        <v>2000</v>
      </c>
      <c r="BN17" s="28">
        <v>1000</v>
      </c>
      <c r="BO17" s="113"/>
      <c r="BP17" s="113"/>
      <c r="BQ17" s="22"/>
      <c r="BR17" s="22"/>
      <c r="BS17">
        <v>1000</v>
      </c>
      <c r="BT17">
        <v>1000</v>
      </c>
      <c r="BU17">
        <v>1000</v>
      </c>
      <c r="BV17">
        <v>1000</v>
      </c>
      <c r="BW17">
        <v>1000</v>
      </c>
      <c r="BX17">
        <v>1000</v>
      </c>
      <c r="BY17" s="7">
        <v>1000</v>
      </c>
      <c r="BZ17" s="7">
        <v>1000</v>
      </c>
      <c r="CA17" s="28"/>
      <c r="CB17" s="28">
        <v>1200</v>
      </c>
      <c r="CC17" s="7">
        <v>1200</v>
      </c>
      <c r="CD17" s="7">
        <v>1200</v>
      </c>
      <c r="CE17" s="7">
        <v>1200</v>
      </c>
      <c r="CF17" s="7">
        <v>1200</v>
      </c>
      <c r="CG17" s="7">
        <v>1200</v>
      </c>
      <c r="CH17" s="7">
        <v>1200</v>
      </c>
      <c r="CI17" s="7">
        <v>1200</v>
      </c>
      <c r="CJ17" s="7">
        <v>1200</v>
      </c>
      <c r="CK17" s="7">
        <v>1200</v>
      </c>
      <c r="CL17" s="7">
        <v>1200</v>
      </c>
      <c r="CM17" s="7">
        <v>1200</v>
      </c>
      <c r="CN17" s="7">
        <v>1200</v>
      </c>
      <c r="CO17">
        <v>0</v>
      </c>
      <c r="CQ17" s="28">
        <v>2000</v>
      </c>
      <c r="CR17" s="28">
        <v>2000</v>
      </c>
      <c r="CS17" s="28" t="s">
        <v>3850</v>
      </c>
      <c r="CT17" s="28" t="s">
        <v>4726</v>
      </c>
      <c r="CU17" s="28"/>
      <c r="CV17" s="406">
        <v>1300</v>
      </c>
      <c r="CW17" s="31" t="s">
        <v>3038</v>
      </c>
      <c r="CX17" s="31" t="s">
        <v>3304</v>
      </c>
      <c r="CY17" s="31" t="s">
        <v>3304</v>
      </c>
      <c r="CZ17" s="31" t="s">
        <v>3304</v>
      </c>
      <c r="DA17" s="137" t="s">
        <v>3490</v>
      </c>
      <c r="DB17" s="137" t="s">
        <v>3593</v>
      </c>
      <c r="DC17" s="137" t="s">
        <v>3665</v>
      </c>
      <c r="DD17" s="137" t="s">
        <v>4183</v>
      </c>
      <c r="DE17" s="137" t="s">
        <v>4183</v>
      </c>
      <c r="DF17" s="137" t="s">
        <v>4483</v>
      </c>
      <c r="DG17" s="137" t="s">
        <v>4726</v>
      </c>
      <c r="DH17" s="137" t="s">
        <v>4893</v>
      </c>
      <c r="DI17" s="137" t="s">
        <v>5428</v>
      </c>
      <c r="DJ17" s="151" t="s">
        <v>5736</v>
      </c>
      <c r="DK17" s="28"/>
      <c r="DL17" s="28">
        <v>1500</v>
      </c>
      <c r="DM17" s="28">
        <v>3000</v>
      </c>
      <c r="DN17" s="47" t="s">
        <v>5736</v>
      </c>
      <c r="DO17" s="31" t="s">
        <v>6033</v>
      </c>
      <c r="DP17" s="31" t="s">
        <v>6223</v>
      </c>
      <c r="DQ17" s="47" t="s">
        <v>6281</v>
      </c>
      <c r="DR17" s="47" t="s">
        <v>6460</v>
      </c>
      <c r="DS17" s="47" t="s">
        <v>6729</v>
      </c>
      <c r="DT17" s="47" t="s">
        <v>6881</v>
      </c>
      <c r="DU17" s="47" t="s">
        <v>7114</v>
      </c>
      <c r="DV17" s="47"/>
      <c r="DW17" s="47"/>
      <c r="DX17" s="47"/>
      <c r="DY17" s="47"/>
      <c r="DZ17" s="47"/>
      <c r="EA17" s="31">
        <f t="shared" si="1"/>
        <v>2</v>
      </c>
      <c r="EB17" s="339">
        <f t="shared" si="0"/>
        <v>2600</v>
      </c>
      <c r="EC17" t="s">
        <v>990</v>
      </c>
    </row>
    <row r="18" spans="1:140" x14ac:dyDescent="0.25">
      <c r="A18" s="164">
        <v>480</v>
      </c>
      <c r="B18" s="47" t="s">
        <v>1826</v>
      </c>
      <c r="C18" s="31" t="s">
        <v>1824</v>
      </c>
      <c r="D18" s="31" t="s">
        <v>1821</v>
      </c>
      <c r="E18" s="63" t="s">
        <v>612</v>
      </c>
      <c r="F18" s="63" t="s">
        <v>1650</v>
      </c>
      <c r="G18" s="31" t="s">
        <v>1828</v>
      </c>
      <c r="H18" s="31"/>
      <c r="AK18" s="28"/>
      <c r="AL18" s="28"/>
      <c r="AY18" s="28">
        <v>2000</v>
      </c>
      <c r="AZ18" s="28"/>
      <c r="BM18" s="28">
        <v>2000</v>
      </c>
      <c r="BN18" s="28">
        <v>1000</v>
      </c>
      <c r="BO18" s="113"/>
      <c r="BP18" s="113"/>
      <c r="BQ18" s="22"/>
      <c r="BR18" s="22"/>
      <c r="BS18">
        <v>700</v>
      </c>
      <c r="BT18">
        <v>700</v>
      </c>
      <c r="BU18">
        <v>700</v>
      </c>
      <c r="BV18">
        <v>700</v>
      </c>
      <c r="BW18">
        <v>700</v>
      </c>
      <c r="BX18">
        <v>700</v>
      </c>
      <c r="BY18" s="7">
        <v>700</v>
      </c>
      <c r="BZ18" s="7">
        <v>700</v>
      </c>
      <c r="CA18" s="28"/>
      <c r="CB18" s="28">
        <v>1200</v>
      </c>
      <c r="CC18" s="7">
        <v>800</v>
      </c>
      <c r="CD18" s="7">
        <v>800</v>
      </c>
      <c r="CE18">
        <v>800</v>
      </c>
      <c r="CF18">
        <v>800</v>
      </c>
      <c r="CG18">
        <v>800</v>
      </c>
      <c r="CH18">
        <v>800</v>
      </c>
      <c r="CI18">
        <v>800</v>
      </c>
      <c r="CJ18">
        <v>800</v>
      </c>
      <c r="CK18">
        <v>800</v>
      </c>
      <c r="CL18" s="7">
        <v>800</v>
      </c>
      <c r="CM18" s="7">
        <v>800</v>
      </c>
      <c r="CN18" s="7">
        <v>800</v>
      </c>
      <c r="CO18">
        <v>0</v>
      </c>
      <c r="CQ18" s="28">
        <v>2000</v>
      </c>
      <c r="CR18" s="28">
        <v>2000</v>
      </c>
      <c r="CU18" s="28"/>
      <c r="CV18" s="406">
        <v>900</v>
      </c>
      <c r="CW18" s="31" t="s">
        <v>3039</v>
      </c>
      <c r="CX18" s="31" t="s">
        <v>3489</v>
      </c>
      <c r="CY18" s="31" t="s">
        <v>3489</v>
      </c>
      <c r="CZ18" s="31" t="s">
        <v>3489</v>
      </c>
      <c r="DA18" s="137" t="s">
        <v>3491</v>
      </c>
      <c r="DB18" s="137" t="s">
        <v>3594</v>
      </c>
      <c r="DC18" s="137" t="s">
        <v>3667</v>
      </c>
      <c r="DD18" s="137" t="s">
        <v>4184</v>
      </c>
      <c r="DE18" s="7" t="s">
        <v>4184</v>
      </c>
      <c r="DF18" s="7" t="s">
        <v>4727</v>
      </c>
      <c r="DG18" s="7" t="s">
        <v>4728</v>
      </c>
      <c r="DH18" s="7" t="s">
        <v>4892</v>
      </c>
      <c r="DI18" s="7" t="s">
        <v>5428</v>
      </c>
      <c r="DJ18" s="7" t="s">
        <v>5736</v>
      </c>
      <c r="DK18" s="28"/>
      <c r="DL18" s="28">
        <v>1500</v>
      </c>
      <c r="DM18" s="28">
        <v>3000</v>
      </c>
      <c r="DN18" s="47" t="s">
        <v>5736</v>
      </c>
      <c r="DO18" s="47" t="s">
        <v>6033</v>
      </c>
      <c r="DP18" s="31" t="s">
        <v>6223</v>
      </c>
      <c r="DQ18" s="47" t="s">
        <v>6281</v>
      </c>
      <c r="DR18" s="47" t="s">
        <v>6461</v>
      </c>
      <c r="DS18" s="47" t="s">
        <v>6729</v>
      </c>
      <c r="DT18" s="47" t="s">
        <v>6881</v>
      </c>
      <c r="DU18" s="47" t="s">
        <v>7114</v>
      </c>
      <c r="DV18" s="47"/>
      <c r="DW18" s="47"/>
      <c r="DX18" s="47"/>
      <c r="DY18" s="47"/>
      <c r="DZ18" s="47"/>
      <c r="EA18" s="31">
        <f t="shared" si="1"/>
        <v>2</v>
      </c>
      <c r="EB18" s="339">
        <f t="shared" si="0"/>
        <v>1800</v>
      </c>
    </row>
    <row r="19" spans="1:140" x14ac:dyDescent="0.25">
      <c r="A19" s="164">
        <v>491</v>
      </c>
      <c r="B19" s="47" t="s">
        <v>1870</v>
      </c>
      <c r="C19" s="31" t="s">
        <v>21</v>
      </c>
      <c r="D19" s="31" t="s">
        <v>1868</v>
      </c>
      <c r="E19" s="63" t="s">
        <v>612</v>
      </c>
      <c r="F19" s="63" t="s">
        <v>1650</v>
      </c>
      <c r="G19" s="31" t="s">
        <v>1871</v>
      </c>
      <c r="H19" s="31"/>
      <c r="AK19" s="28"/>
      <c r="AL19" s="28"/>
      <c r="AY19" s="103"/>
      <c r="AZ19" s="103"/>
      <c r="BM19" s="28">
        <v>1500</v>
      </c>
      <c r="BN19" s="28"/>
      <c r="BO19" s="31"/>
      <c r="BP19" s="31">
        <v>1100</v>
      </c>
      <c r="BQ19" s="22"/>
      <c r="BR19">
        <v>1100</v>
      </c>
      <c r="BS19">
        <v>1100</v>
      </c>
      <c r="BT19">
        <v>1100</v>
      </c>
      <c r="BU19">
        <v>1100</v>
      </c>
      <c r="BV19">
        <v>1100</v>
      </c>
      <c r="BW19">
        <v>1100</v>
      </c>
      <c r="BX19">
        <v>1100</v>
      </c>
      <c r="BY19">
        <v>1100</v>
      </c>
      <c r="BZ19">
        <v>1100</v>
      </c>
      <c r="CA19" s="28"/>
      <c r="CB19" s="28"/>
      <c r="CC19">
        <v>1100</v>
      </c>
      <c r="CD19">
        <v>1100</v>
      </c>
      <c r="CE19">
        <v>1100</v>
      </c>
      <c r="CF19">
        <v>1100</v>
      </c>
      <c r="CG19">
        <v>1100</v>
      </c>
      <c r="CH19" s="318">
        <v>1100</v>
      </c>
      <c r="CI19" s="318" t="s">
        <v>3335</v>
      </c>
      <c r="CJ19" s="318" t="s">
        <v>2819</v>
      </c>
      <c r="CK19" s="318" t="s">
        <v>3334</v>
      </c>
      <c r="CL19" s="318" t="s">
        <v>3334</v>
      </c>
      <c r="CM19" s="318" t="s">
        <v>3334</v>
      </c>
      <c r="CN19" s="318" t="s">
        <v>3334</v>
      </c>
      <c r="CO19" s="275">
        <f>1100*COUNTBLANK(CC19:CN19)</f>
        <v>0</v>
      </c>
      <c r="CQ19" s="28">
        <v>2000</v>
      </c>
      <c r="CR19" s="28">
        <v>2000</v>
      </c>
      <c r="CU19" s="28"/>
      <c r="CV19" s="406">
        <v>1100</v>
      </c>
      <c r="CW19" s="31" t="s">
        <v>3980</v>
      </c>
      <c r="CX19" s="31" t="s">
        <v>3980</v>
      </c>
      <c r="CY19" s="7" t="s">
        <v>4088</v>
      </c>
      <c r="CZ19" s="7" t="s">
        <v>4176</v>
      </c>
      <c r="DA19" s="24">
        <v>0</v>
      </c>
      <c r="DB19" s="24">
        <v>0</v>
      </c>
      <c r="DC19" s="24" t="s">
        <v>5026</v>
      </c>
      <c r="DD19" s="24" t="s">
        <v>5026</v>
      </c>
      <c r="DE19" s="24" t="s">
        <v>5026</v>
      </c>
      <c r="DF19" s="24" t="s">
        <v>5026</v>
      </c>
      <c r="DG19" s="7" t="s">
        <v>5416</v>
      </c>
      <c r="DH19" s="7" t="s">
        <v>5416</v>
      </c>
      <c r="DI19" s="7" t="s">
        <v>5978</v>
      </c>
      <c r="DJ19" s="7" t="s">
        <v>6349</v>
      </c>
      <c r="DK19" s="28"/>
      <c r="DL19" s="28"/>
      <c r="DM19" s="28">
        <v>3000</v>
      </c>
      <c r="DN19" s="47" t="s">
        <v>7082</v>
      </c>
      <c r="DO19" s="31" t="s">
        <v>7082</v>
      </c>
      <c r="DP19" s="31" t="s">
        <v>7867</v>
      </c>
      <c r="DQ19" s="31" t="s">
        <v>7867</v>
      </c>
      <c r="DR19" s="31" t="s">
        <v>7867</v>
      </c>
      <c r="DS19" s="31" t="s">
        <v>7867</v>
      </c>
      <c r="DT19" s="31"/>
      <c r="DU19" s="31"/>
      <c r="DV19" s="31"/>
      <c r="DW19" s="31"/>
      <c r="DX19" s="31"/>
      <c r="DY19" s="31"/>
      <c r="DZ19" s="31"/>
      <c r="EA19" s="31">
        <f t="shared" si="1"/>
        <v>4</v>
      </c>
      <c r="EB19" s="566">
        <f t="shared" si="0"/>
        <v>6600</v>
      </c>
    </row>
    <row r="20" spans="1:140" x14ac:dyDescent="0.25">
      <c r="A20" s="164">
        <v>494</v>
      </c>
      <c r="B20" s="47" t="s">
        <v>1882</v>
      </c>
      <c r="C20" s="31" t="s">
        <v>1880</v>
      </c>
      <c r="D20" s="31" t="s">
        <v>1881</v>
      </c>
      <c r="E20" s="63" t="s">
        <v>612</v>
      </c>
      <c r="F20" s="63" t="s">
        <v>1650</v>
      </c>
      <c r="G20" s="42" t="s">
        <v>1883</v>
      </c>
      <c r="H20" s="42"/>
      <c r="AK20" s="28"/>
      <c r="AL20" s="28"/>
      <c r="AY20" s="103"/>
      <c r="AZ20" s="103"/>
      <c r="BM20" s="28">
        <v>2000</v>
      </c>
      <c r="BN20" s="28">
        <v>1100</v>
      </c>
      <c r="BO20" s="113"/>
      <c r="BP20" s="113"/>
      <c r="BQ20" s="22"/>
      <c r="BR20" s="22"/>
      <c r="BS20">
        <v>1100</v>
      </c>
      <c r="BT20">
        <v>1100</v>
      </c>
      <c r="BU20">
        <v>1100</v>
      </c>
      <c r="BV20">
        <v>1100</v>
      </c>
      <c r="BW20">
        <v>1100</v>
      </c>
      <c r="BX20">
        <v>1100</v>
      </c>
      <c r="BY20">
        <v>1100</v>
      </c>
      <c r="BZ20">
        <v>1100</v>
      </c>
      <c r="CA20" s="28"/>
      <c r="CB20" s="28">
        <v>1200</v>
      </c>
      <c r="CC20">
        <v>1200</v>
      </c>
      <c r="CD20">
        <v>1200</v>
      </c>
      <c r="CE20">
        <v>1200</v>
      </c>
      <c r="CF20">
        <v>1200</v>
      </c>
      <c r="CG20">
        <v>1200</v>
      </c>
      <c r="CH20">
        <v>1200</v>
      </c>
      <c r="CI20" s="318">
        <v>1200</v>
      </c>
      <c r="CJ20" s="318">
        <v>1200</v>
      </c>
      <c r="CK20" s="318">
        <v>1200</v>
      </c>
      <c r="CL20" s="318">
        <v>1200</v>
      </c>
      <c r="CM20" s="318">
        <v>1200</v>
      </c>
      <c r="CN20" s="318">
        <v>1200</v>
      </c>
      <c r="CO20" s="275">
        <f>1200*COUNTBLANK(CC20:CN20)</f>
        <v>0</v>
      </c>
      <c r="CQ20" s="28">
        <v>2000</v>
      </c>
      <c r="CR20" s="28">
        <v>2000</v>
      </c>
      <c r="CS20" s="28">
        <f>500+500</f>
        <v>1000</v>
      </c>
      <c r="CT20" s="28" t="s">
        <v>5189</v>
      </c>
      <c r="CU20" s="28"/>
      <c r="CV20" s="406">
        <v>1300</v>
      </c>
      <c r="CW20" s="31" t="s">
        <v>2894</v>
      </c>
      <c r="CX20" s="31" t="s">
        <v>3328</v>
      </c>
      <c r="CY20" s="31" t="s">
        <v>3328</v>
      </c>
      <c r="CZ20" s="31" t="s">
        <v>3328</v>
      </c>
      <c r="DA20" s="137" t="s">
        <v>4058</v>
      </c>
      <c r="DB20" s="137" t="s">
        <v>4058</v>
      </c>
      <c r="DC20" s="137" t="s">
        <v>4058</v>
      </c>
      <c r="DD20" s="137" t="s">
        <v>4058</v>
      </c>
      <c r="DE20" s="137" t="s">
        <v>4334</v>
      </c>
      <c r="DF20" s="137" t="s">
        <v>4334</v>
      </c>
      <c r="DG20" s="137" t="s">
        <v>4703</v>
      </c>
      <c r="DH20" s="137" t="s">
        <v>5189</v>
      </c>
      <c r="DI20" s="137" t="s">
        <v>5629</v>
      </c>
      <c r="DJ20" s="7" t="s">
        <v>5753</v>
      </c>
      <c r="DK20" s="28"/>
      <c r="DL20" s="28">
        <v>1500</v>
      </c>
      <c r="DM20" s="28">
        <v>3000</v>
      </c>
      <c r="DN20" s="47" t="s">
        <v>5753</v>
      </c>
      <c r="DO20" s="31" t="s">
        <v>5855</v>
      </c>
      <c r="DP20" s="31" t="s">
        <v>5855</v>
      </c>
      <c r="DQ20" s="47" t="s">
        <v>6467</v>
      </c>
      <c r="DR20" s="47" t="s">
        <v>6467</v>
      </c>
      <c r="DS20" s="47" t="s">
        <v>7884</v>
      </c>
      <c r="DT20" s="47" t="s">
        <v>7884</v>
      </c>
      <c r="DU20" s="47" t="s">
        <v>7884</v>
      </c>
      <c r="DV20" s="47" t="s">
        <v>7884</v>
      </c>
      <c r="DW20" s="47" t="s">
        <v>8082</v>
      </c>
      <c r="DX20" s="47" t="s">
        <v>8082</v>
      </c>
      <c r="DY20" s="47"/>
      <c r="DZ20" s="47"/>
      <c r="EA20" s="31">
        <f t="shared" si="1"/>
        <v>0</v>
      </c>
      <c r="EB20" s="339">
        <f t="shared" si="0"/>
        <v>2600</v>
      </c>
    </row>
    <row r="21" spans="1:140" x14ac:dyDescent="0.25">
      <c r="A21" s="164">
        <v>500</v>
      </c>
      <c r="B21" s="47" t="s">
        <v>1918</v>
      </c>
      <c r="C21" s="31" t="s">
        <v>1916</v>
      </c>
      <c r="D21" s="31" t="s">
        <v>1917</v>
      </c>
      <c r="E21" s="63" t="s">
        <v>612</v>
      </c>
      <c r="F21" s="63" t="s">
        <v>1650</v>
      </c>
      <c r="G21" s="31" t="s">
        <v>1926</v>
      </c>
      <c r="H21" s="31" t="s">
        <v>1924</v>
      </c>
      <c r="I21" s="275" t="s">
        <v>1925</v>
      </c>
      <c r="AK21" s="28"/>
      <c r="AL21" s="28"/>
      <c r="AY21" s="103"/>
      <c r="AZ21" s="103"/>
      <c r="BM21" s="28">
        <v>2000</v>
      </c>
      <c r="BN21" s="28">
        <v>1000</v>
      </c>
      <c r="BO21" s="113"/>
      <c r="BP21" s="113"/>
      <c r="BQ21" s="22"/>
      <c r="BR21" s="22"/>
      <c r="BS21" s="22"/>
      <c r="BT21">
        <v>1000</v>
      </c>
      <c r="BU21">
        <v>1000</v>
      </c>
      <c r="BV21">
        <v>1000</v>
      </c>
      <c r="BW21">
        <v>1000</v>
      </c>
      <c r="BX21">
        <v>1000</v>
      </c>
      <c r="BY21">
        <v>1000</v>
      </c>
      <c r="BZ21">
        <v>1000</v>
      </c>
      <c r="CA21" s="28"/>
      <c r="CB21" s="28">
        <v>1200</v>
      </c>
      <c r="CC21">
        <v>1100</v>
      </c>
      <c r="CD21">
        <v>1100</v>
      </c>
      <c r="CE21">
        <v>1100</v>
      </c>
      <c r="CF21">
        <v>1100</v>
      </c>
      <c r="CG21">
        <v>1100</v>
      </c>
      <c r="CH21">
        <v>1100</v>
      </c>
      <c r="CI21">
        <v>1100</v>
      </c>
      <c r="CJ21">
        <v>1100</v>
      </c>
      <c r="CK21">
        <v>1100</v>
      </c>
      <c r="CL21">
        <v>1100</v>
      </c>
      <c r="CM21">
        <v>1100</v>
      </c>
      <c r="CN21">
        <v>1100</v>
      </c>
      <c r="CO21" s="275">
        <f>1100*COUNTBLANK(CC21:CN21)</f>
        <v>0</v>
      </c>
      <c r="CQ21" s="28">
        <v>2000</v>
      </c>
      <c r="CR21" s="28">
        <v>2000</v>
      </c>
      <c r="CS21" s="28">
        <v>500</v>
      </c>
      <c r="CU21" s="28"/>
      <c r="CV21" s="406">
        <v>1200</v>
      </c>
      <c r="CW21" s="31" t="s">
        <v>2686</v>
      </c>
      <c r="CX21" s="31" t="s">
        <v>2950</v>
      </c>
      <c r="CY21" s="24" t="s">
        <v>3096</v>
      </c>
      <c r="CZ21" s="7" t="s">
        <v>3311</v>
      </c>
      <c r="DA21" s="7" t="s">
        <v>3311</v>
      </c>
      <c r="DB21" s="7" t="s">
        <v>3524</v>
      </c>
      <c r="DC21" s="7" t="s">
        <v>3741</v>
      </c>
      <c r="DD21" s="7" t="s">
        <v>3883</v>
      </c>
      <c r="DE21" s="7" t="s">
        <v>4046</v>
      </c>
      <c r="DF21" s="7" t="s">
        <v>4369</v>
      </c>
      <c r="DG21" s="7" t="s">
        <v>4626</v>
      </c>
      <c r="DH21" s="7" t="s">
        <v>4961</v>
      </c>
      <c r="DI21" s="7" t="s">
        <v>5300</v>
      </c>
      <c r="DJ21" s="7" t="s">
        <v>5501</v>
      </c>
      <c r="DK21" s="28"/>
      <c r="DL21" s="28">
        <v>1500</v>
      </c>
      <c r="DM21" s="28">
        <v>3000</v>
      </c>
      <c r="DN21" s="47" t="s">
        <v>5699</v>
      </c>
      <c r="DO21" s="47" t="s">
        <v>5737</v>
      </c>
      <c r="DP21" s="47" t="s">
        <v>5959</v>
      </c>
      <c r="DQ21" s="47" t="s">
        <v>6118</v>
      </c>
      <c r="DR21" s="47" t="s">
        <v>6323</v>
      </c>
      <c r="DS21" s="47" t="s">
        <v>6622</v>
      </c>
      <c r="DT21" s="47" t="s">
        <v>6803</v>
      </c>
      <c r="DU21" s="47" t="s">
        <v>7029</v>
      </c>
      <c r="DV21" s="47" t="s">
        <v>7161</v>
      </c>
      <c r="DW21" s="47" t="s">
        <v>7517</v>
      </c>
      <c r="DX21" s="47" t="s">
        <v>7917</v>
      </c>
      <c r="DY21" s="47" t="s">
        <v>7917</v>
      </c>
      <c r="DZ21" s="47" t="s">
        <v>8175</v>
      </c>
      <c r="EA21" s="31">
        <f t="shared" si="1"/>
        <v>0</v>
      </c>
      <c r="EB21" s="339">
        <f t="shared" si="0"/>
        <v>0</v>
      </c>
    </row>
    <row r="22" spans="1:140" x14ac:dyDescent="0.25">
      <c r="A22" s="59">
        <v>545</v>
      </c>
      <c r="B22" s="47" t="s">
        <v>2122</v>
      </c>
      <c r="C22" s="31" t="s">
        <v>2119</v>
      </c>
      <c r="D22" s="31" t="s">
        <v>624</v>
      </c>
      <c r="E22" s="63" t="s">
        <v>1079</v>
      </c>
      <c r="F22" s="63" t="s">
        <v>2002</v>
      </c>
      <c r="G22" s="42" t="s">
        <v>2120</v>
      </c>
      <c r="H22" s="31" t="s">
        <v>2121</v>
      </c>
      <c r="I22" s="182"/>
      <c r="J22" s="31"/>
      <c r="K22" s="31"/>
      <c r="L22" s="31"/>
      <c r="AK22" s="28"/>
      <c r="AL22" s="28"/>
      <c r="AY22" s="103"/>
      <c r="AZ22" s="103"/>
      <c r="BM22" s="28"/>
      <c r="BN22" s="28"/>
      <c r="BO22" s="31"/>
      <c r="BP22" s="31"/>
      <c r="BU22" t="s">
        <v>1971</v>
      </c>
      <c r="CA22" s="28"/>
      <c r="CB22" s="28">
        <v>600</v>
      </c>
      <c r="CC22">
        <v>1200</v>
      </c>
      <c r="CD22">
        <v>1200</v>
      </c>
      <c r="CE22">
        <v>1200</v>
      </c>
      <c r="CF22">
        <v>1200</v>
      </c>
      <c r="CG22">
        <v>1200</v>
      </c>
      <c r="CH22">
        <v>1200</v>
      </c>
      <c r="CI22">
        <v>1200</v>
      </c>
      <c r="CJ22">
        <v>1200</v>
      </c>
      <c r="CK22">
        <v>1200</v>
      </c>
      <c r="CL22">
        <v>1200</v>
      </c>
      <c r="CM22" s="318">
        <v>1200</v>
      </c>
      <c r="CN22">
        <v>1200</v>
      </c>
      <c r="CO22" s="275">
        <f>1200*COUNTBLANK(CC22:CN22)</f>
        <v>0</v>
      </c>
      <c r="CQ22" s="28">
        <v>2000</v>
      </c>
      <c r="CR22" s="28">
        <v>2000</v>
      </c>
      <c r="CS22" s="28">
        <f>500+500</f>
        <v>1000</v>
      </c>
      <c r="CU22" s="28"/>
      <c r="CV22" s="406">
        <v>1400</v>
      </c>
      <c r="CW22" s="31" t="s">
        <v>2765</v>
      </c>
      <c r="CX22" s="31" t="s">
        <v>3129</v>
      </c>
      <c r="CY22" s="7" t="s">
        <v>3818</v>
      </c>
      <c r="CZ22" s="7" t="s">
        <v>3818</v>
      </c>
      <c r="DA22" s="7" t="s">
        <v>3818</v>
      </c>
      <c r="DB22" s="7" t="s">
        <v>3818</v>
      </c>
      <c r="DC22" s="7" t="s">
        <v>3818</v>
      </c>
      <c r="DD22" s="7" t="s">
        <v>4207</v>
      </c>
      <c r="DE22" s="7" t="s">
        <v>4207</v>
      </c>
      <c r="DF22" s="7" t="s">
        <v>4675</v>
      </c>
      <c r="DG22" s="7" t="s">
        <v>4675</v>
      </c>
      <c r="DH22" s="7" t="s">
        <v>5412</v>
      </c>
      <c r="DI22" s="7" t="s">
        <v>5413</v>
      </c>
      <c r="DJ22" s="7" t="s">
        <v>6017</v>
      </c>
      <c r="DK22" s="28"/>
      <c r="DL22" s="28"/>
      <c r="DM22" s="28">
        <v>3000</v>
      </c>
      <c r="DN22" s="47" t="s">
        <v>6017</v>
      </c>
      <c r="DO22" s="47" t="s">
        <v>6017</v>
      </c>
      <c r="DP22" s="47" t="s">
        <v>6232</v>
      </c>
      <c r="DQ22" s="47" t="s">
        <v>6232</v>
      </c>
      <c r="DR22" s="47" t="s">
        <v>6466</v>
      </c>
      <c r="DS22" s="47" t="s">
        <v>6705</v>
      </c>
      <c r="DT22" s="47" t="s">
        <v>6875</v>
      </c>
      <c r="DU22" s="47" t="s">
        <v>7115</v>
      </c>
      <c r="DV22" s="47" t="s">
        <v>7342</v>
      </c>
      <c r="DW22" s="47" t="s">
        <v>7579</v>
      </c>
      <c r="DX22" s="47" t="s">
        <v>8080</v>
      </c>
      <c r="DY22" s="47" t="s">
        <v>8081</v>
      </c>
      <c r="DZ22" s="47" t="s">
        <v>8190</v>
      </c>
      <c r="EA22" s="31">
        <f t="shared" si="1"/>
        <v>0</v>
      </c>
      <c r="EB22" s="339">
        <f t="shared" si="0"/>
        <v>1400</v>
      </c>
    </row>
    <row r="23" spans="1:140" s="275" customFormat="1" x14ac:dyDescent="0.25">
      <c r="A23" s="164">
        <v>553</v>
      </c>
      <c r="B23" s="47" t="s">
        <v>2166</v>
      </c>
      <c r="C23" s="31" t="s">
        <v>2162</v>
      </c>
      <c r="D23" s="31" t="s">
        <v>2163</v>
      </c>
      <c r="E23" s="63" t="s">
        <v>1079</v>
      </c>
      <c r="F23" s="63" t="s">
        <v>2002</v>
      </c>
      <c r="G23" s="42" t="s">
        <v>2164</v>
      </c>
      <c r="H23" s="31" t="s">
        <v>2165</v>
      </c>
      <c r="AK23" s="28"/>
      <c r="AL23" s="28"/>
      <c r="AY23" s="103"/>
      <c r="AZ23" s="103"/>
      <c r="BM23" s="28"/>
      <c r="BN23" s="28"/>
      <c r="BO23" s="31"/>
      <c r="BP23" s="31"/>
      <c r="CA23" s="28">
        <v>2500</v>
      </c>
      <c r="CB23" s="28">
        <v>1200</v>
      </c>
      <c r="CC23" s="342" t="s">
        <v>2403</v>
      </c>
      <c r="CD23" s="275">
        <v>1200</v>
      </c>
      <c r="CE23" s="7">
        <v>1200</v>
      </c>
      <c r="CF23" s="7">
        <v>1200</v>
      </c>
      <c r="CG23" s="7">
        <v>1200</v>
      </c>
      <c r="CH23" s="7">
        <v>1200</v>
      </c>
      <c r="CI23" s="7">
        <v>1200</v>
      </c>
      <c r="CJ23" s="7">
        <v>1200</v>
      </c>
      <c r="CK23" s="7">
        <v>1200</v>
      </c>
      <c r="CL23" s="7">
        <v>1200</v>
      </c>
      <c r="CM23" s="7">
        <v>1200</v>
      </c>
      <c r="CN23" s="7">
        <v>1200</v>
      </c>
      <c r="CO23" s="275">
        <f>1200*COUNTBLANK(CC23:CN23)</f>
        <v>0</v>
      </c>
      <c r="CP23" s="28"/>
      <c r="CQ23" s="28">
        <v>2000</v>
      </c>
      <c r="CR23" s="28">
        <v>2000</v>
      </c>
      <c r="CS23" s="28"/>
      <c r="CT23" s="28"/>
      <c r="CU23" s="28"/>
      <c r="CV23" s="406">
        <v>1400</v>
      </c>
      <c r="CW23" s="31" t="s">
        <v>2522</v>
      </c>
      <c r="CX23" s="31" t="s">
        <v>2874</v>
      </c>
      <c r="CY23" s="24" t="s">
        <v>3051</v>
      </c>
      <c r="CZ23" s="7" t="s">
        <v>3051</v>
      </c>
      <c r="DA23" s="7" t="s">
        <v>3333</v>
      </c>
      <c r="DB23" s="7" t="s">
        <v>3541</v>
      </c>
      <c r="DC23" s="7" t="s">
        <v>3680</v>
      </c>
      <c r="DD23" s="7" t="s">
        <v>3979</v>
      </c>
      <c r="DE23" s="7" t="s">
        <v>4137</v>
      </c>
      <c r="DF23" s="7" t="s">
        <v>3223</v>
      </c>
      <c r="DG23" s="7" t="s">
        <v>4685</v>
      </c>
      <c r="DH23" s="7" t="s">
        <v>4887</v>
      </c>
      <c r="DI23" s="7" t="s">
        <v>5393</v>
      </c>
      <c r="DJ23" s="7" t="s">
        <v>5398</v>
      </c>
      <c r="DK23" s="28"/>
      <c r="DL23" s="28">
        <v>1500</v>
      </c>
      <c r="DM23" s="28">
        <v>3000</v>
      </c>
      <c r="DN23" s="31" t="s">
        <v>5398</v>
      </c>
      <c r="DO23" s="31" t="s">
        <v>5993</v>
      </c>
      <c r="DP23" s="31" t="s">
        <v>5993</v>
      </c>
      <c r="DQ23" s="47" t="s">
        <v>6276</v>
      </c>
      <c r="DR23" s="47" t="s">
        <v>6276</v>
      </c>
      <c r="DS23" s="47" t="s">
        <v>6276</v>
      </c>
      <c r="DT23" s="47" t="s">
        <v>6956</v>
      </c>
      <c r="DU23" s="47" t="s">
        <v>6956</v>
      </c>
      <c r="DV23" s="47" t="s">
        <v>7950</v>
      </c>
      <c r="DW23" s="47" t="s">
        <v>7950</v>
      </c>
      <c r="DX23" s="47" t="s">
        <v>7950</v>
      </c>
      <c r="DY23" s="47" t="s">
        <v>7950</v>
      </c>
      <c r="DZ23" s="47" t="s">
        <v>7950</v>
      </c>
      <c r="EA23" s="31">
        <f t="shared" si="1"/>
        <v>0</v>
      </c>
      <c r="EB23" s="339">
        <f t="shared" si="0"/>
        <v>0</v>
      </c>
      <c r="EJ23" s="275" t="s">
        <v>6276</v>
      </c>
    </row>
    <row r="24" spans="1:140" s="275" customFormat="1" x14ac:dyDescent="0.25">
      <c r="A24" s="164">
        <v>653</v>
      </c>
      <c r="B24" s="151" t="s">
        <v>3094</v>
      </c>
      <c r="C24" s="3" t="s">
        <v>226</v>
      </c>
      <c r="D24" s="3" t="s">
        <v>2271</v>
      </c>
      <c r="E24" s="118"/>
      <c r="F24" s="118"/>
      <c r="G24" s="41" t="s">
        <v>3092</v>
      </c>
      <c r="H24" s="41" t="s">
        <v>3093</v>
      </c>
      <c r="AK24" s="28"/>
      <c r="AL24" s="28"/>
      <c r="AY24" s="103"/>
      <c r="AZ24" s="103"/>
      <c r="BM24" s="28"/>
      <c r="BN24" s="28"/>
      <c r="BO24" s="31"/>
      <c r="BP24" s="31"/>
      <c r="CA24" s="28"/>
      <c r="CB24" s="28"/>
      <c r="CN24" s="632" t="s">
        <v>3095</v>
      </c>
      <c r="CO24" s="648"/>
      <c r="CP24" s="28" t="s">
        <v>3105</v>
      </c>
      <c r="CQ24" s="28">
        <v>2000</v>
      </c>
      <c r="CR24" s="28">
        <v>2000</v>
      </c>
      <c r="CS24" s="28"/>
      <c r="CT24" s="28"/>
      <c r="CU24" s="28"/>
      <c r="CV24" s="406">
        <v>1400</v>
      </c>
      <c r="CW24" s="113">
        <v>0</v>
      </c>
      <c r="CX24" s="113">
        <v>0</v>
      </c>
      <c r="CY24" s="135">
        <v>0</v>
      </c>
      <c r="CZ24" s="135">
        <v>0</v>
      </c>
      <c r="DA24" s="24" t="s">
        <v>3363</v>
      </c>
      <c r="DB24" s="24" t="s">
        <v>3769</v>
      </c>
      <c r="DC24" s="24" t="s">
        <v>3769</v>
      </c>
      <c r="DD24" s="7" t="s">
        <v>4146</v>
      </c>
      <c r="DE24" s="7" t="s">
        <v>5063</v>
      </c>
      <c r="DF24" s="7" t="s">
        <v>5063</v>
      </c>
      <c r="DG24" s="7" t="s">
        <v>5063</v>
      </c>
      <c r="DH24" s="7" t="s">
        <v>5063</v>
      </c>
      <c r="DI24" s="7" t="s">
        <v>6443</v>
      </c>
      <c r="DJ24" s="7" t="s">
        <v>6443</v>
      </c>
      <c r="DK24" s="28"/>
      <c r="DL24" s="28"/>
      <c r="DM24" s="28">
        <v>3000</v>
      </c>
      <c r="DN24" s="47" t="s">
        <v>7079</v>
      </c>
      <c r="DO24" s="47" t="s">
        <v>7079</v>
      </c>
      <c r="DP24" s="47" t="s">
        <v>7514</v>
      </c>
      <c r="DQ24" s="47" t="s">
        <v>7514</v>
      </c>
      <c r="DR24" s="47" t="s">
        <v>7514</v>
      </c>
      <c r="DS24" s="47" t="s">
        <v>7514</v>
      </c>
      <c r="DT24" s="47" t="s">
        <v>7514</v>
      </c>
      <c r="DU24" s="47" t="s">
        <v>7514</v>
      </c>
      <c r="DV24" s="47" t="s">
        <v>8154</v>
      </c>
      <c r="DW24" s="47" t="s">
        <v>8154</v>
      </c>
      <c r="DX24" s="47"/>
      <c r="DY24" s="47"/>
      <c r="DZ24" s="47"/>
      <c r="EA24" s="31">
        <f t="shared" si="1"/>
        <v>0</v>
      </c>
      <c r="EB24" s="278">
        <f>+CV24*(COUNTBLANK(CW24:EA24)-1)</f>
        <v>5600</v>
      </c>
    </row>
    <row r="25" spans="1:140" s="275" customFormat="1" x14ac:dyDescent="0.25">
      <c r="A25" s="164"/>
      <c r="B25" s="151"/>
      <c r="C25" s="3"/>
      <c r="D25" s="3"/>
      <c r="E25" s="118"/>
      <c r="F25" s="118"/>
      <c r="G25" s="41"/>
      <c r="H25" s="41"/>
      <c r="AK25" s="28"/>
      <c r="AL25" s="28"/>
      <c r="AY25" s="103"/>
      <c r="AZ25" s="103"/>
      <c r="BM25" s="28"/>
      <c r="BN25" s="28"/>
      <c r="BO25" s="31"/>
      <c r="BP25" s="31"/>
      <c r="CA25" s="28"/>
      <c r="CB25" s="28"/>
      <c r="CN25" s="419"/>
      <c r="CO25" s="253"/>
      <c r="CP25" s="28"/>
      <c r="CQ25" s="28"/>
      <c r="CR25" s="28"/>
      <c r="CS25" s="28"/>
      <c r="CT25" s="28"/>
      <c r="CU25" s="28"/>
      <c r="CV25" s="406"/>
      <c r="CW25" s="113"/>
      <c r="CX25" s="113"/>
      <c r="CY25" s="135"/>
      <c r="CZ25" s="135"/>
      <c r="DA25" s="24"/>
      <c r="DB25" s="24"/>
      <c r="DC25" s="24"/>
      <c r="DD25" s="7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47"/>
    </row>
    <row r="26" spans="1:140" s="275" customFormat="1" x14ac:dyDescent="0.25">
      <c r="A26" s="64" t="s">
        <v>4196</v>
      </c>
      <c r="B26" s="151"/>
      <c r="C26" s="3"/>
      <c r="D26" s="3"/>
      <c r="E26" s="118"/>
      <c r="F26" s="118"/>
      <c r="G26" s="41"/>
      <c r="H26" s="41"/>
      <c r="AK26" s="28"/>
      <c r="AL26" s="28"/>
      <c r="AY26" s="103"/>
      <c r="AZ26" s="103"/>
      <c r="BM26" s="28"/>
      <c r="BN26" s="28"/>
      <c r="BO26" s="31"/>
      <c r="BP26" s="31"/>
      <c r="CA26" s="28"/>
      <c r="CB26" s="28"/>
      <c r="CN26" s="419"/>
      <c r="CO26" s="253"/>
      <c r="CP26" s="28"/>
      <c r="CQ26" s="28"/>
      <c r="CR26" s="28"/>
      <c r="CS26" s="28"/>
      <c r="CT26" s="28"/>
      <c r="CU26" s="28"/>
      <c r="CV26" s="406"/>
      <c r="CW26" s="113"/>
      <c r="CX26" s="113"/>
      <c r="CY26" s="135"/>
      <c r="CZ26" s="135"/>
      <c r="DA26" s="24"/>
      <c r="DB26" s="24"/>
      <c r="DC26" s="24"/>
      <c r="DD26" s="7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47"/>
    </row>
    <row r="27" spans="1:140" s="21" customFormat="1" x14ac:dyDescent="0.25">
      <c r="A27" s="48">
        <v>1</v>
      </c>
      <c r="B27" s="33" t="s">
        <v>313</v>
      </c>
      <c r="C27" s="68" t="s">
        <v>104</v>
      </c>
      <c r="D27" s="68" t="s">
        <v>105</v>
      </c>
      <c r="E27" s="70" t="s">
        <v>331</v>
      </c>
      <c r="F27" s="70" t="s">
        <v>106</v>
      </c>
      <c r="G27" s="71" t="s">
        <v>856</v>
      </c>
      <c r="H27" s="71"/>
      <c r="I27" s="262"/>
      <c r="J27" s="70">
        <v>750</v>
      </c>
      <c r="K27" s="70">
        <v>700</v>
      </c>
      <c r="L27" s="70">
        <v>700</v>
      </c>
      <c r="M27" s="70">
        <v>700</v>
      </c>
      <c r="N27" s="70">
        <v>700</v>
      </c>
      <c r="O27" s="70">
        <v>750</v>
      </c>
      <c r="P27" s="70">
        <v>750</v>
      </c>
      <c r="Q27" s="70">
        <v>750</v>
      </c>
      <c r="R27" s="70">
        <v>750</v>
      </c>
      <c r="S27" s="70">
        <v>750</v>
      </c>
      <c r="T27" s="70">
        <v>750</v>
      </c>
      <c r="U27" s="70">
        <v>750</v>
      </c>
      <c r="V27" s="70">
        <v>750</v>
      </c>
      <c r="W27" s="50"/>
      <c r="X27" s="50"/>
      <c r="Y27" s="50"/>
      <c r="Z27" s="50"/>
      <c r="AA27" s="50"/>
      <c r="AB27" s="50"/>
      <c r="AC27" s="50"/>
      <c r="AD27" s="50"/>
      <c r="AE27" s="50"/>
      <c r="AF27" s="32"/>
      <c r="AK27" s="28"/>
      <c r="AL27" s="19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Y27" s="28"/>
      <c r="AZ27" s="28"/>
      <c r="BM27" s="28"/>
      <c r="BN27" s="28"/>
      <c r="BO27" s="31"/>
      <c r="BP27" s="31"/>
      <c r="CA27" s="28"/>
      <c r="CB27" s="28"/>
      <c r="CO27" s="5" t="s">
        <v>933</v>
      </c>
      <c r="CP27" s="28"/>
      <c r="CQ27" s="28"/>
      <c r="CR27" s="28"/>
      <c r="CS27" s="28"/>
      <c r="CT27" s="28"/>
      <c r="CU27" s="28"/>
      <c r="CV27" s="406"/>
      <c r="CW27" s="19"/>
      <c r="CX27" s="19"/>
      <c r="CY27" s="184"/>
      <c r="CZ27" s="184"/>
      <c r="DA27" s="184"/>
      <c r="DB27" s="184"/>
      <c r="DC27" s="184"/>
      <c r="DD27" s="184"/>
      <c r="DE27" s="184"/>
      <c r="DF27" s="184"/>
      <c r="DG27" s="184"/>
      <c r="DH27" s="184"/>
      <c r="DI27" s="184"/>
      <c r="DJ27" s="184"/>
      <c r="DK27" s="184"/>
      <c r="DL27" s="184"/>
      <c r="DM27" s="184"/>
      <c r="DN27" s="184"/>
      <c r="DO27" s="184"/>
      <c r="DP27" s="184"/>
      <c r="DQ27" s="184"/>
      <c r="DR27" s="184"/>
      <c r="DS27" s="184"/>
      <c r="DT27" s="184"/>
      <c r="DU27" s="184"/>
      <c r="DV27" s="184"/>
      <c r="DW27" s="184"/>
      <c r="DX27" s="184"/>
      <c r="DY27" s="184"/>
      <c r="DZ27" s="184"/>
      <c r="EA27" s="184"/>
      <c r="EB27" s="47">
        <f t="shared" ref="EB27:EB42" si="2">+CV27*(COUNTBLANK(CW27:EA27)-1)</f>
        <v>0</v>
      </c>
      <c r="EC27" s="275" t="s">
        <v>2401</v>
      </c>
    </row>
    <row r="28" spans="1:140" x14ac:dyDescent="0.25">
      <c r="A28" s="48">
        <v>11</v>
      </c>
      <c r="B28" s="33" t="s">
        <v>315</v>
      </c>
      <c r="C28" s="68" t="s">
        <v>116</v>
      </c>
      <c r="D28" s="68" t="s">
        <v>115</v>
      </c>
      <c r="E28" s="64" t="s">
        <v>331</v>
      </c>
      <c r="F28" s="64" t="s">
        <v>106</v>
      </c>
      <c r="G28" s="65" t="s">
        <v>858</v>
      </c>
      <c r="H28" s="65"/>
      <c r="I28" s="261"/>
      <c r="J28" s="64">
        <v>750</v>
      </c>
      <c r="K28" s="64">
        <v>700</v>
      </c>
      <c r="L28" s="64">
        <v>700</v>
      </c>
      <c r="M28" s="64">
        <v>700</v>
      </c>
      <c r="N28" s="64">
        <v>700</v>
      </c>
      <c r="O28" s="64">
        <v>750</v>
      </c>
      <c r="P28" s="64">
        <v>750</v>
      </c>
      <c r="Q28" s="64">
        <v>750</v>
      </c>
      <c r="R28" s="64">
        <v>750</v>
      </c>
      <c r="S28" s="64">
        <v>750</v>
      </c>
      <c r="T28" s="64">
        <v>750</v>
      </c>
      <c r="U28" s="64">
        <v>750</v>
      </c>
      <c r="V28" s="64">
        <v>750</v>
      </c>
      <c r="W28" s="35"/>
      <c r="X28" s="35">
        <v>800</v>
      </c>
      <c r="Y28" s="46">
        <v>800</v>
      </c>
      <c r="Z28" s="46">
        <v>800</v>
      </c>
      <c r="AA28" s="35">
        <v>800</v>
      </c>
      <c r="AB28" s="35">
        <v>800</v>
      </c>
      <c r="AC28" s="54">
        <v>800</v>
      </c>
      <c r="AD28" s="54">
        <v>800</v>
      </c>
      <c r="AE28" s="46">
        <v>800</v>
      </c>
      <c r="AF28" s="31">
        <v>800</v>
      </c>
      <c r="AG28" s="137">
        <v>800</v>
      </c>
      <c r="AH28" s="137">
        <v>800</v>
      </c>
      <c r="AI28" s="137">
        <v>800</v>
      </c>
      <c r="AJ28" s="151">
        <v>800</v>
      </c>
      <c r="AK28" s="28"/>
      <c r="AL28" s="28">
        <v>850</v>
      </c>
      <c r="AM28" s="47">
        <v>850</v>
      </c>
      <c r="AN28" s="47">
        <v>850</v>
      </c>
      <c r="AO28" s="31">
        <v>850</v>
      </c>
      <c r="AP28" s="31">
        <v>850</v>
      </c>
      <c r="AQ28" s="31">
        <v>850</v>
      </c>
      <c r="AR28" s="31">
        <v>850</v>
      </c>
      <c r="AS28" s="31">
        <v>850</v>
      </c>
      <c r="AT28" s="31">
        <v>850</v>
      </c>
      <c r="AU28" s="31">
        <v>850</v>
      </c>
      <c r="AV28" s="31">
        <v>850</v>
      </c>
      <c r="AW28" s="137">
        <v>850</v>
      </c>
      <c r="AX28" s="137">
        <v>850</v>
      </c>
      <c r="AY28" s="28"/>
      <c r="AZ28" s="28">
        <v>1000</v>
      </c>
      <c r="BA28" s="137">
        <v>1000</v>
      </c>
      <c r="BB28" s="137">
        <v>1000</v>
      </c>
      <c r="BC28" s="137">
        <v>1000</v>
      </c>
      <c r="BD28" s="137">
        <v>1000</v>
      </c>
      <c r="BE28" s="137">
        <v>1000</v>
      </c>
      <c r="BF28" s="137">
        <v>1000</v>
      </c>
      <c r="BG28" s="137">
        <v>1000</v>
      </c>
      <c r="BH28" s="137">
        <v>1000</v>
      </c>
      <c r="BI28" s="137">
        <v>1000</v>
      </c>
      <c r="BJ28" s="137">
        <v>1000</v>
      </c>
      <c r="BK28" s="137">
        <v>1000</v>
      </c>
      <c r="BL28" s="137">
        <v>1000</v>
      </c>
      <c r="BM28" s="28"/>
      <c r="BN28" s="28"/>
      <c r="BO28" s="31">
        <v>800</v>
      </c>
      <c r="BP28" s="31">
        <v>800</v>
      </c>
      <c r="BQ28" s="137">
        <v>1000</v>
      </c>
      <c r="BR28" s="137">
        <v>1000</v>
      </c>
      <c r="BS28" s="137">
        <v>1000</v>
      </c>
      <c r="BT28" s="137">
        <v>1000</v>
      </c>
      <c r="BU28" s="137">
        <v>1000</v>
      </c>
      <c r="BV28" s="137">
        <v>1000</v>
      </c>
      <c r="BW28" s="137">
        <v>1000</v>
      </c>
      <c r="BX28" s="137">
        <v>1000</v>
      </c>
      <c r="BY28" s="137">
        <v>1000</v>
      </c>
      <c r="BZ28" s="137">
        <v>1000</v>
      </c>
      <c r="CA28" s="28"/>
      <c r="CB28" s="28"/>
      <c r="CC28" s="137">
        <v>1100</v>
      </c>
      <c r="CD28" s="137">
        <v>1100</v>
      </c>
      <c r="CE28" s="137">
        <v>1100</v>
      </c>
      <c r="CF28" s="137">
        <v>1100</v>
      </c>
      <c r="CG28" s="5"/>
      <c r="CH28" s="19"/>
      <c r="CI28" s="19"/>
      <c r="CJ28" s="19"/>
      <c r="CK28" s="19"/>
      <c r="CL28" s="19"/>
      <c r="CM28" s="19"/>
      <c r="CN28" s="19"/>
      <c r="CO28" s="275">
        <v>0</v>
      </c>
      <c r="CU28" s="28"/>
      <c r="CV28" s="406"/>
      <c r="CW28" s="19"/>
      <c r="CX28" s="19"/>
      <c r="CY28" s="184"/>
      <c r="CZ28" s="184"/>
      <c r="DA28" s="184"/>
      <c r="DB28" s="184"/>
      <c r="DC28" s="184"/>
      <c r="DD28" s="184"/>
      <c r="DE28" s="184"/>
      <c r="DF28" s="184"/>
      <c r="DG28" s="184"/>
      <c r="DH28" s="184"/>
      <c r="DI28" s="184"/>
      <c r="DJ28" s="184"/>
      <c r="DK28" s="184"/>
      <c r="DL28" s="184"/>
      <c r="DM28" s="184"/>
      <c r="DN28" s="184"/>
      <c r="DO28" s="184"/>
      <c r="DP28" s="184"/>
      <c r="DQ28" s="184"/>
      <c r="DR28" s="184"/>
      <c r="DS28" s="184"/>
      <c r="DT28" s="184"/>
      <c r="DU28" s="184"/>
      <c r="DV28" s="184"/>
      <c r="DW28" s="184"/>
      <c r="DX28" s="184"/>
      <c r="DY28" s="184"/>
      <c r="DZ28" s="184"/>
      <c r="EA28" s="184"/>
      <c r="EB28" s="47">
        <f t="shared" si="2"/>
        <v>0</v>
      </c>
    </row>
    <row r="29" spans="1:140" s="5" customFormat="1" x14ac:dyDescent="0.25">
      <c r="A29" s="48">
        <v>26</v>
      </c>
      <c r="B29" s="33" t="s">
        <v>316</v>
      </c>
      <c r="C29" s="68" t="s">
        <v>139</v>
      </c>
      <c r="D29" s="68" t="s">
        <v>138</v>
      </c>
      <c r="E29" s="64" t="s">
        <v>331</v>
      </c>
      <c r="F29" s="68" t="s">
        <v>106</v>
      </c>
      <c r="G29" s="65" t="s">
        <v>859</v>
      </c>
      <c r="H29" s="65"/>
      <c r="I29" s="263"/>
      <c r="J29" s="68">
        <v>750</v>
      </c>
      <c r="K29" s="68">
        <v>600</v>
      </c>
      <c r="L29" s="68">
        <v>600</v>
      </c>
      <c r="M29" s="68">
        <v>600</v>
      </c>
      <c r="N29" s="68">
        <v>600</v>
      </c>
      <c r="O29" s="68">
        <v>650</v>
      </c>
      <c r="P29" s="68">
        <v>650</v>
      </c>
      <c r="Q29" s="68">
        <v>650</v>
      </c>
      <c r="R29" s="68">
        <v>650</v>
      </c>
      <c r="S29" s="68">
        <v>650</v>
      </c>
      <c r="T29" s="68">
        <v>650</v>
      </c>
      <c r="U29" s="68">
        <v>650</v>
      </c>
      <c r="V29" s="68">
        <v>650</v>
      </c>
      <c r="W29" s="35"/>
      <c r="X29" s="33"/>
      <c r="Y29" s="33"/>
      <c r="Z29" s="33"/>
      <c r="AA29" s="33"/>
      <c r="AB29" s="33"/>
      <c r="AC29" s="33"/>
      <c r="AD29" s="33"/>
      <c r="AE29" s="33"/>
      <c r="AF29" s="19"/>
      <c r="AK29" s="28"/>
      <c r="AL29" s="19"/>
      <c r="AM29" s="19"/>
      <c r="AN29" s="19"/>
      <c r="AO29" s="19"/>
      <c r="AP29" s="19"/>
      <c r="AQ29" s="646"/>
      <c r="AR29" s="647"/>
      <c r="AS29" s="647"/>
      <c r="AT29" s="647"/>
      <c r="AU29" s="647"/>
      <c r="AV29" s="647"/>
      <c r="AW29" s="647"/>
      <c r="AX29" s="642"/>
      <c r="AY29" s="28"/>
      <c r="AZ29" s="28"/>
      <c r="BM29" s="28"/>
      <c r="BN29" s="28"/>
      <c r="BO29" s="31"/>
      <c r="BP29" s="31"/>
      <c r="CA29" s="28"/>
      <c r="CB29" s="28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5" t="s">
        <v>933</v>
      </c>
      <c r="CP29" s="28"/>
      <c r="CQ29" s="28"/>
      <c r="CR29" s="28"/>
      <c r="CS29" s="28"/>
      <c r="CT29" s="28"/>
      <c r="CU29" s="28"/>
      <c r="CV29" s="406"/>
      <c r="CW29" s="19"/>
      <c r="CX29" s="19"/>
      <c r="CY29" s="184"/>
      <c r="CZ29" s="184"/>
      <c r="DA29" s="184"/>
      <c r="DB29" s="184"/>
      <c r="DC29" s="184"/>
      <c r="DD29" s="184"/>
      <c r="DE29" s="184"/>
      <c r="DF29" s="184"/>
      <c r="DG29" s="184"/>
      <c r="DH29" s="184"/>
      <c r="DI29" s="184"/>
      <c r="DJ29" s="184"/>
      <c r="DK29" s="184"/>
      <c r="DL29" s="184"/>
      <c r="DM29" s="184"/>
      <c r="DN29" s="184"/>
      <c r="DO29" s="184"/>
      <c r="DP29" s="184"/>
      <c r="DQ29" s="184"/>
      <c r="DR29" s="184"/>
      <c r="DS29" s="184"/>
      <c r="DT29" s="184"/>
      <c r="DU29" s="184"/>
      <c r="DV29" s="184"/>
      <c r="DW29" s="184"/>
      <c r="DX29" s="184"/>
      <c r="DY29" s="184"/>
      <c r="DZ29" s="184"/>
      <c r="EA29" s="184"/>
      <c r="EB29" s="47">
        <f t="shared" si="2"/>
        <v>0</v>
      </c>
      <c r="EC29" s="275" t="s">
        <v>2401</v>
      </c>
    </row>
    <row r="30" spans="1:140" x14ac:dyDescent="0.25">
      <c r="A30" s="48">
        <v>35</v>
      </c>
      <c r="B30" s="33" t="s">
        <v>317</v>
      </c>
      <c r="C30" s="68" t="s">
        <v>146</v>
      </c>
      <c r="D30" s="68" t="s">
        <v>147</v>
      </c>
      <c r="E30" s="68" t="s">
        <v>331</v>
      </c>
      <c r="F30" s="68" t="s">
        <v>106</v>
      </c>
      <c r="G30" s="84" t="s">
        <v>860</v>
      </c>
      <c r="H30" s="84"/>
      <c r="I30" s="263"/>
      <c r="J30" s="68">
        <v>750</v>
      </c>
      <c r="K30" s="68">
        <v>700</v>
      </c>
      <c r="L30" s="68">
        <v>700</v>
      </c>
      <c r="M30" s="68">
        <v>700</v>
      </c>
      <c r="N30" s="68">
        <v>700</v>
      </c>
      <c r="O30" s="68">
        <v>700</v>
      </c>
      <c r="P30" s="68">
        <v>750</v>
      </c>
      <c r="Q30" s="68">
        <v>750</v>
      </c>
      <c r="R30" s="68">
        <v>750</v>
      </c>
      <c r="S30" s="68">
        <v>750</v>
      </c>
      <c r="T30" s="68">
        <v>750</v>
      </c>
      <c r="U30" s="68">
        <v>750</v>
      </c>
      <c r="V30" s="68">
        <v>750</v>
      </c>
      <c r="W30" s="33"/>
      <c r="X30" s="33"/>
      <c r="Y30" s="139">
        <v>0</v>
      </c>
      <c r="Z30" s="139">
        <v>800</v>
      </c>
      <c r="AA30" s="33"/>
      <c r="AB30" s="33"/>
      <c r="AC30" s="33"/>
      <c r="AD30" s="33"/>
      <c r="AE30" s="33"/>
      <c r="AF30" s="19"/>
      <c r="AG30" s="5"/>
      <c r="AH30" s="5"/>
      <c r="AI30" s="5"/>
      <c r="AJ30" s="5"/>
      <c r="AK30" s="28"/>
      <c r="AL30" s="19"/>
      <c r="AM30" s="19"/>
      <c r="AN30" s="19"/>
      <c r="AO30" s="19"/>
      <c r="AP30" s="19"/>
      <c r="AQ30" s="207"/>
      <c r="AR30" s="208"/>
      <c r="AS30" s="208"/>
      <c r="AT30" s="208"/>
      <c r="AU30" s="208"/>
      <c r="AV30" s="208"/>
      <c r="AW30" s="208"/>
      <c r="AX30" s="203"/>
      <c r="AY30" s="28"/>
      <c r="AZ30" s="28"/>
      <c r="BM30" s="28"/>
      <c r="BN30" s="28"/>
      <c r="BO30" s="31"/>
      <c r="BP30" s="31"/>
      <c r="CA30" s="28"/>
      <c r="CB30" s="28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5" t="s">
        <v>933</v>
      </c>
      <c r="CU30" s="28"/>
      <c r="CV30" s="406"/>
      <c r="CW30" s="19"/>
      <c r="CX30" s="19"/>
      <c r="CY30" s="184"/>
      <c r="CZ30" s="184"/>
      <c r="DA30" s="184"/>
      <c r="DB30" s="184"/>
      <c r="DC30" s="184"/>
      <c r="DD30" s="184"/>
      <c r="DE30" s="184"/>
      <c r="DF30" s="184"/>
      <c r="DG30" s="184"/>
      <c r="DH30" s="184"/>
      <c r="DI30" s="184"/>
      <c r="DJ30" s="184"/>
      <c r="DK30" s="184"/>
      <c r="DL30" s="184"/>
      <c r="DM30" s="184"/>
      <c r="DN30" s="184"/>
      <c r="DO30" s="184"/>
      <c r="DP30" s="184"/>
      <c r="DQ30" s="184"/>
      <c r="DR30" s="184"/>
      <c r="DS30" s="184"/>
      <c r="DT30" s="184"/>
      <c r="DU30" s="184"/>
      <c r="DV30" s="184"/>
      <c r="DW30" s="184"/>
      <c r="DX30" s="184"/>
      <c r="DY30" s="184"/>
      <c r="DZ30" s="184"/>
      <c r="EA30" s="184"/>
      <c r="EB30" s="47">
        <f t="shared" si="2"/>
        <v>0</v>
      </c>
      <c r="EC30" s="275" t="s">
        <v>2401</v>
      </c>
    </row>
    <row r="31" spans="1:140" s="5" customFormat="1" x14ac:dyDescent="0.25">
      <c r="A31" s="48">
        <v>49</v>
      </c>
      <c r="B31" s="33" t="s">
        <v>318</v>
      </c>
      <c r="C31" s="68" t="s">
        <v>162</v>
      </c>
      <c r="D31" s="68" t="s">
        <v>163</v>
      </c>
      <c r="E31" s="64" t="s">
        <v>331</v>
      </c>
      <c r="F31" s="68" t="s">
        <v>106</v>
      </c>
      <c r="G31" s="65" t="s">
        <v>861</v>
      </c>
      <c r="H31" s="65"/>
      <c r="I31" s="263"/>
      <c r="J31" s="68">
        <v>750</v>
      </c>
      <c r="K31" s="68">
        <v>600</v>
      </c>
      <c r="L31" s="68">
        <v>600</v>
      </c>
      <c r="M31" s="68">
        <v>600</v>
      </c>
      <c r="N31" s="68">
        <v>600</v>
      </c>
      <c r="O31" s="68">
        <v>750</v>
      </c>
      <c r="P31" s="68">
        <v>750</v>
      </c>
      <c r="Q31" s="68">
        <v>750</v>
      </c>
      <c r="R31" s="68">
        <v>750</v>
      </c>
      <c r="S31" s="68">
        <v>750</v>
      </c>
      <c r="T31" s="68"/>
      <c r="U31" s="68"/>
      <c r="V31" s="68"/>
      <c r="W31" s="35"/>
      <c r="X31" s="33"/>
      <c r="Y31" s="33"/>
      <c r="Z31" s="33"/>
      <c r="AA31" s="33"/>
      <c r="AB31" s="33"/>
      <c r="AC31" s="33"/>
      <c r="AD31" s="33"/>
      <c r="AE31" s="33"/>
      <c r="AF31" s="19"/>
      <c r="AK31" s="28"/>
      <c r="AL31" s="19"/>
      <c r="AM31" s="19"/>
      <c r="AN31" s="19"/>
      <c r="AO31" s="19"/>
      <c r="AP31" s="19"/>
      <c r="AQ31" s="646"/>
      <c r="AR31" s="647"/>
      <c r="AS31" s="647"/>
      <c r="AT31" s="647"/>
      <c r="AU31" s="647"/>
      <c r="AV31" s="647"/>
      <c r="AW31" s="647"/>
      <c r="AX31" s="642"/>
      <c r="AY31" s="28"/>
      <c r="AZ31" s="28"/>
      <c r="BM31" s="28"/>
      <c r="BN31" s="28"/>
      <c r="BO31" s="31"/>
      <c r="BP31" s="31"/>
      <c r="CA31" s="28"/>
      <c r="CB31" s="28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5" t="s">
        <v>933</v>
      </c>
      <c r="CP31" s="28"/>
      <c r="CQ31" s="28"/>
      <c r="CR31" s="28"/>
      <c r="CS31" s="28"/>
      <c r="CT31" s="28"/>
      <c r="CU31" s="28"/>
      <c r="CV31" s="406"/>
      <c r="CW31" s="19"/>
      <c r="CX31" s="19"/>
      <c r="CY31" s="184"/>
      <c r="CZ31" s="184"/>
      <c r="DA31" s="184"/>
      <c r="DB31" s="184"/>
      <c r="DC31" s="184"/>
      <c r="DD31" s="184"/>
      <c r="DE31" s="184"/>
      <c r="DF31" s="184"/>
      <c r="DG31" s="184"/>
      <c r="DH31" s="184"/>
      <c r="DI31" s="184"/>
      <c r="DJ31" s="184"/>
      <c r="DK31" s="184"/>
      <c r="DL31" s="184"/>
      <c r="DM31" s="184"/>
      <c r="DN31" s="184"/>
      <c r="DO31" s="184"/>
      <c r="DP31" s="184"/>
      <c r="DQ31" s="184"/>
      <c r="DR31" s="184"/>
      <c r="DS31" s="184"/>
      <c r="DT31" s="184"/>
      <c r="DU31" s="184"/>
      <c r="DV31" s="184"/>
      <c r="DW31" s="184"/>
      <c r="DX31" s="184"/>
      <c r="DY31" s="184"/>
      <c r="DZ31" s="184"/>
      <c r="EA31" s="184"/>
      <c r="EB31" s="47">
        <f t="shared" si="2"/>
        <v>0</v>
      </c>
      <c r="EC31" s="275" t="s">
        <v>2401</v>
      </c>
    </row>
    <row r="32" spans="1:140" x14ac:dyDescent="0.25">
      <c r="A32" s="48">
        <v>141</v>
      </c>
      <c r="B32" s="19" t="s">
        <v>350</v>
      </c>
      <c r="C32" s="68" t="s">
        <v>351</v>
      </c>
      <c r="D32" s="68" t="s">
        <v>352</v>
      </c>
      <c r="E32" s="64" t="s">
        <v>320</v>
      </c>
      <c r="F32" s="64" t="s">
        <v>5</v>
      </c>
      <c r="G32" s="65" t="s">
        <v>865</v>
      </c>
      <c r="H32" s="65"/>
      <c r="I32" s="261">
        <v>1000</v>
      </c>
      <c r="J32" s="64">
        <v>750</v>
      </c>
      <c r="K32" s="64">
        <v>750</v>
      </c>
      <c r="L32" s="64">
        <v>750</v>
      </c>
      <c r="M32" s="64">
        <v>750</v>
      </c>
      <c r="N32" s="64">
        <v>750</v>
      </c>
      <c r="O32" s="64">
        <v>750</v>
      </c>
      <c r="P32" s="64">
        <v>750</v>
      </c>
      <c r="Q32" s="64">
        <v>750</v>
      </c>
      <c r="R32" s="64">
        <v>750</v>
      </c>
      <c r="S32" s="64">
        <v>750</v>
      </c>
      <c r="T32" s="64">
        <v>750</v>
      </c>
      <c r="U32" s="64">
        <v>750</v>
      </c>
      <c r="V32" s="64">
        <v>750</v>
      </c>
      <c r="W32" s="35"/>
      <c r="X32" s="35">
        <v>800</v>
      </c>
      <c r="Y32" s="46">
        <v>800</v>
      </c>
      <c r="Z32" s="46">
        <v>800</v>
      </c>
      <c r="AA32" s="46">
        <v>800</v>
      </c>
      <c r="AB32" s="46">
        <v>800</v>
      </c>
      <c r="AC32" s="46">
        <v>800</v>
      </c>
      <c r="AD32" s="54">
        <v>800</v>
      </c>
      <c r="AE32" s="46">
        <v>800</v>
      </c>
      <c r="AF32" s="31">
        <v>800</v>
      </c>
      <c r="AG32" s="137">
        <v>800</v>
      </c>
      <c r="AH32" s="137">
        <v>800</v>
      </c>
      <c r="AI32" s="137">
        <v>800</v>
      </c>
      <c r="AJ32" s="151">
        <v>800</v>
      </c>
      <c r="AK32" s="28"/>
      <c r="AL32" s="28">
        <v>850</v>
      </c>
      <c r="AM32" s="47">
        <v>850</v>
      </c>
      <c r="AN32" s="47">
        <v>850</v>
      </c>
      <c r="AO32" s="47">
        <v>850</v>
      </c>
      <c r="AP32" s="31">
        <v>850</v>
      </c>
      <c r="AQ32" s="31">
        <v>850</v>
      </c>
      <c r="AR32" s="31">
        <v>850</v>
      </c>
      <c r="AS32" s="31">
        <v>850</v>
      </c>
      <c r="AT32" s="31">
        <v>850</v>
      </c>
      <c r="AU32" s="31">
        <v>850</v>
      </c>
      <c r="AV32" s="31">
        <v>850</v>
      </c>
      <c r="AW32" s="137">
        <v>850</v>
      </c>
      <c r="AX32" s="137">
        <v>850</v>
      </c>
      <c r="AY32" s="28"/>
      <c r="AZ32" s="28"/>
      <c r="BA32" s="137">
        <v>1000</v>
      </c>
      <c r="BB32" s="137">
        <v>1000</v>
      </c>
      <c r="BC32" s="137">
        <v>1000</v>
      </c>
      <c r="BD32" s="137">
        <v>1000</v>
      </c>
      <c r="BE32" s="137">
        <v>1000</v>
      </c>
      <c r="BF32" s="137">
        <v>1000</v>
      </c>
      <c r="BG32" s="137">
        <v>1000</v>
      </c>
      <c r="BH32" s="137">
        <v>1000</v>
      </c>
      <c r="BI32" s="137">
        <v>1000</v>
      </c>
      <c r="BJ32" s="137">
        <v>1000</v>
      </c>
      <c r="BK32" s="137">
        <v>1000</v>
      </c>
      <c r="BL32" s="137">
        <v>1000</v>
      </c>
      <c r="BM32" s="28"/>
      <c r="BN32" s="28"/>
      <c r="BO32" s="131"/>
      <c r="BP32" s="131"/>
      <c r="CA32" s="34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O32" s="5" t="s">
        <v>933</v>
      </c>
      <c r="CU32" s="28"/>
      <c r="CV32" s="406"/>
      <c r="CW32" s="19"/>
      <c r="CX32" s="19"/>
      <c r="CY32" s="184"/>
      <c r="CZ32" s="184"/>
      <c r="DA32" s="184"/>
      <c r="DB32" s="184"/>
      <c r="DC32" s="184"/>
      <c r="DD32" s="184"/>
      <c r="DE32" s="184"/>
      <c r="DF32" s="184"/>
      <c r="DG32" s="184"/>
      <c r="DH32" s="184"/>
      <c r="DI32" s="184"/>
      <c r="DJ32" s="184"/>
      <c r="DK32" s="184"/>
      <c r="DL32" s="184"/>
      <c r="DM32" s="184"/>
      <c r="DN32" s="184"/>
      <c r="DO32" s="184"/>
      <c r="DP32" s="184"/>
      <c r="DQ32" s="184"/>
      <c r="DR32" s="184"/>
      <c r="DS32" s="184"/>
      <c r="DT32" s="184"/>
      <c r="DU32" s="184"/>
      <c r="DV32" s="184"/>
      <c r="DW32" s="184"/>
      <c r="DX32" s="184"/>
      <c r="DY32" s="184"/>
      <c r="DZ32" s="184"/>
      <c r="EA32" s="184"/>
      <c r="EB32" s="47">
        <f t="shared" si="2"/>
        <v>0</v>
      </c>
      <c r="EC32" s="275" t="s">
        <v>2401</v>
      </c>
    </row>
    <row r="33" spans="1:133" x14ac:dyDescent="0.25">
      <c r="A33" s="48">
        <v>142</v>
      </c>
      <c r="B33" s="19" t="s">
        <v>353</v>
      </c>
      <c r="C33" s="68" t="s">
        <v>354</v>
      </c>
      <c r="D33" s="68" t="s">
        <v>355</v>
      </c>
      <c r="E33" s="64" t="s">
        <v>320</v>
      </c>
      <c r="F33" s="64" t="s">
        <v>5</v>
      </c>
      <c r="G33" s="65" t="s">
        <v>866</v>
      </c>
      <c r="H33" s="65"/>
      <c r="I33" s="261">
        <v>1000</v>
      </c>
      <c r="J33" s="64">
        <v>750</v>
      </c>
      <c r="K33" s="64">
        <v>750</v>
      </c>
      <c r="L33" s="64">
        <v>750</v>
      </c>
      <c r="M33" s="64">
        <v>750</v>
      </c>
      <c r="N33" s="64">
        <v>750</v>
      </c>
      <c r="O33" s="64">
        <v>750</v>
      </c>
      <c r="P33" s="64">
        <v>750</v>
      </c>
      <c r="Q33" s="64">
        <v>750</v>
      </c>
      <c r="R33" s="64">
        <v>750</v>
      </c>
      <c r="S33" s="64">
        <v>750</v>
      </c>
      <c r="T33" s="64">
        <v>750</v>
      </c>
      <c r="U33" s="64">
        <v>750</v>
      </c>
      <c r="V33" s="64">
        <v>750</v>
      </c>
      <c r="W33" s="35"/>
      <c r="X33" s="35">
        <v>800</v>
      </c>
      <c r="Y33" s="46">
        <v>800</v>
      </c>
      <c r="Z33" s="46">
        <v>800</v>
      </c>
      <c r="AA33" s="35">
        <v>800</v>
      </c>
      <c r="AB33" s="35">
        <v>800</v>
      </c>
      <c r="AC33" s="54">
        <v>800</v>
      </c>
      <c r="AD33" s="54">
        <v>800</v>
      </c>
      <c r="AE33" s="46">
        <v>800</v>
      </c>
      <c r="AF33" s="31">
        <v>800</v>
      </c>
      <c r="AG33" s="137">
        <v>800</v>
      </c>
      <c r="AH33" s="137">
        <v>800</v>
      </c>
      <c r="AI33" s="137">
        <v>800</v>
      </c>
      <c r="AJ33" s="151">
        <v>800</v>
      </c>
      <c r="AK33" s="28"/>
      <c r="AL33" s="28">
        <v>850</v>
      </c>
      <c r="AM33" s="47">
        <v>850</v>
      </c>
      <c r="AN33" s="47">
        <v>850</v>
      </c>
      <c r="AO33" s="47">
        <v>850</v>
      </c>
      <c r="AP33" s="47">
        <v>850</v>
      </c>
      <c r="AQ33" s="47">
        <v>850</v>
      </c>
      <c r="AR33" s="31">
        <v>850</v>
      </c>
      <c r="AS33" s="31">
        <v>850</v>
      </c>
      <c r="AT33" s="31">
        <v>850</v>
      </c>
      <c r="AU33" s="31">
        <v>850</v>
      </c>
      <c r="AV33" s="31">
        <v>850</v>
      </c>
      <c r="AW33" s="137">
        <v>850</v>
      </c>
      <c r="AX33" s="137">
        <v>850</v>
      </c>
      <c r="AY33" s="28"/>
      <c r="AZ33" s="28">
        <v>1000</v>
      </c>
      <c r="BA33" s="137">
        <v>1000</v>
      </c>
      <c r="BB33" s="137">
        <v>1000</v>
      </c>
      <c r="BC33" s="137">
        <v>1000</v>
      </c>
      <c r="BD33" s="137">
        <v>1000</v>
      </c>
      <c r="BE33" s="137">
        <v>1000</v>
      </c>
      <c r="BF33" s="137">
        <v>1000</v>
      </c>
      <c r="BG33" s="137">
        <v>1000</v>
      </c>
      <c r="BH33" s="137">
        <v>1000</v>
      </c>
      <c r="BM33" s="28"/>
      <c r="BN33" s="28"/>
      <c r="BO33" s="31"/>
      <c r="BP33" s="31"/>
      <c r="CA33" s="34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O33" s="5" t="s">
        <v>933</v>
      </c>
      <c r="CU33" s="28"/>
      <c r="CV33" s="406"/>
      <c r="CW33" s="19"/>
      <c r="CX33" s="19"/>
      <c r="CY33" s="184"/>
      <c r="CZ33" s="184"/>
      <c r="DA33" s="184"/>
      <c r="DB33" s="184"/>
      <c r="DC33" s="184"/>
      <c r="DD33" s="184"/>
      <c r="DE33" s="184"/>
      <c r="DF33" s="184"/>
      <c r="DG33" s="184"/>
      <c r="DH33" s="184"/>
      <c r="DI33" s="184"/>
      <c r="DJ33" s="184"/>
      <c r="DK33" s="184"/>
      <c r="DL33" s="184"/>
      <c r="DM33" s="184"/>
      <c r="DN33" s="184"/>
      <c r="DO33" s="184"/>
      <c r="DP33" s="184"/>
      <c r="DQ33" s="184"/>
      <c r="DR33" s="184"/>
      <c r="DS33" s="184"/>
      <c r="DT33" s="184"/>
      <c r="DU33" s="184"/>
      <c r="DV33" s="184"/>
      <c r="DW33" s="184"/>
      <c r="DX33" s="184"/>
      <c r="DY33" s="184"/>
      <c r="DZ33" s="184"/>
      <c r="EA33" s="184"/>
      <c r="EB33" s="47">
        <f t="shared" si="2"/>
        <v>0</v>
      </c>
      <c r="EC33" s="275" t="s">
        <v>2401</v>
      </c>
    </row>
    <row r="34" spans="1:133" x14ac:dyDescent="0.25">
      <c r="A34" s="48">
        <v>143</v>
      </c>
      <c r="B34" s="19" t="s">
        <v>356</v>
      </c>
      <c r="C34" s="68" t="s">
        <v>357</v>
      </c>
      <c r="D34" s="68" t="s">
        <v>33</v>
      </c>
      <c r="E34" s="64" t="s">
        <v>320</v>
      </c>
      <c r="F34" s="64" t="s">
        <v>5</v>
      </c>
      <c r="G34" s="65" t="s">
        <v>867</v>
      </c>
      <c r="H34" s="65"/>
      <c r="I34" s="261"/>
      <c r="J34" s="64">
        <v>700</v>
      </c>
      <c r="K34" s="64">
        <v>600</v>
      </c>
      <c r="L34" s="64">
        <v>600</v>
      </c>
      <c r="M34" s="64">
        <v>600</v>
      </c>
      <c r="N34" s="64">
        <v>600</v>
      </c>
      <c r="O34" s="64">
        <v>600</v>
      </c>
      <c r="P34" s="64">
        <v>600</v>
      </c>
      <c r="Q34" s="64">
        <v>600</v>
      </c>
      <c r="R34" s="64">
        <v>600</v>
      </c>
      <c r="S34" s="64">
        <v>600</v>
      </c>
      <c r="T34" s="64">
        <v>600</v>
      </c>
      <c r="U34" s="64">
        <v>600</v>
      </c>
      <c r="V34" s="64">
        <v>600</v>
      </c>
      <c r="W34" s="35"/>
      <c r="X34" s="35">
        <v>800</v>
      </c>
      <c r="Y34" s="46">
        <v>650</v>
      </c>
      <c r="Z34" s="46">
        <v>650</v>
      </c>
      <c r="AA34" s="46">
        <v>650</v>
      </c>
      <c r="AB34" s="46">
        <v>650</v>
      </c>
      <c r="AC34" s="54">
        <v>650</v>
      </c>
      <c r="AD34" s="54">
        <v>650</v>
      </c>
      <c r="AE34" s="46">
        <v>650</v>
      </c>
      <c r="AF34" s="31">
        <v>650</v>
      </c>
      <c r="AG34" s="137">
        <v>650</v>
      </c>
      <c r="AH34" s="137">
        <v>650</v>
      </c>
      <c r="AK34" s="28"/>
      <c r="AL34" s="646"/>
      <c r="AM34" s="647"/>
      <c r="AN34" s="647"/>
      <c r="AO34" s="647"/>
      <c r="AP34" s="647"/>
      <c r="AQ34" s="647"/>
      <c r="AR34" s="647"/>
      <c r="AS34" s="647"/>
      <c r="AT34" s="647"/>
      <c r="AU34" s="647"/>
      <c r="AV34" s="647"/>
      <c r="AW34" s="647"/>
      <c r="AX34" s="642"/>
      <c r="AY34" s="28"/>
      <c r="AZ34" s="28"/>
      <c r="BA34" s="151">
        <v>700</v>
      </c>
      <c r="BB34" s="7">
        <v>700</v>
      </c>
      <c r="BM34" s="28"/>
      <c r="BN34" s="28"/>
      <c r="BO34" s="31"/>
      <c r="BP34" s="31"/>
      <c r="CA34" s="34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O34" s="5" t="s">
        <v>933</v>
      </c>
      <c r="CU34" s="28"/>
      <c r="CV34" s="406"/>
      <c r="CW34" s="19"/>
      <c r="CX34" s="19"/>
      <c r="CY34" s="184"/>
      <c r="CZ34" s="184"/>
      <c r="DA34" s="184"/>
      <c r="DB34" s="184"/>
      <c r="DC34" s="184"/>
      <c r="DD34" s="184"/>
      <c r="DE34" s="184"/>
      <c r="DF34" s="184"/>
      <c r="DG34" s="184"/>
      <c r="DH34" s="184"/>
      <c r="DI34" s="184"/>
      <c r="DJ34" s="184"/>
      <c r="DK34" s="184"/>
      <c r="DL34" s="184"/>
      <c r="DM34" s="184"/>
      <c r="DN34" s="184"/>
      <c r="DO34" s="184"/>
      <c r="DP34" s="184"/>
      <c r="DQ34" s="184"/>
      <c r="DR34" s="184"/>
      <c r="DS34" s="184"/>
      <c r="DT34" s="184"/>
      <c r="DU34" s="184"/>
      <c r="DV34" s="184"/>
      <c r="DW34" s="184"/>
      <c r="DX34" s="184"/>
      <c r="DY34" s="184"/>
      <c r="DZ34" s="184"/>
      <c r="EA34" s="184"/>
      <c r="EB34" s="47">
        <f t="shared" si="2"/>
        <v>0</v>
      </c>
      <c r="EC34" s="275" t="s">
        <v>2401</v>
      </c>
    </row>
    <row r="35" spans="1:133" x14ac:dyDescent="0.25">
      <c r="A35" s="48">
        <v>164</v>
      </c>
      <c r="B35" s="19" t="s">
        <v>364</v>
      </c>
      <c r="C35" s="68" t="s">
        <v>365</v>
      </c>
      <c r="D35" s="68" t="s">
        <v>299</v>
      </c>
      <c r="E35" s="68" t="s">
        <v>320</v>
      </c>
      <c r="F35" s="68" t="s">
        <v>5</v>
      </c>
      <c r="G35" s="84" t="s">
        <v>871</v>
      </c>
      <c r="H35" s="84"/>
      <c r="I35" s="263">
        <v>1000</v>
      </c>
      <c r="J35" s="64">
        <v>750</v>
      </c>
      <c r="K35" s="83"/>
      <c r="L35" s="64">
        <v>750</v>
      </c>
      <c r="M35" s="107"/>
      <c r="N35" s="107"/>
      <c r="O35" s="64">
        <v>750</v>
      </c>
      <c r="P35" s="64">
        <v>750</v>
      </c>
      <c r="Q35" s="64">
        <v>750</v>
      </c>
      <c r="R35" s="64">
        <v>750</v>
      </c>
      <c r="S35" s="64">
        <v>750</v>
      </c>
      <c r="T35" s="64">
        <v>750</v>
      </c>
      <c r="U35" s="64">
        <v>750</v>
      </c>
      <c r="V35" s="64">
        <v>750</v>
      </c>
      <c r="W35" s="35"/>
      <c r="X35" s="35">
        <v>800</v>
      </c>
      <c r="Y35" s="46">
        <v>800</v>
      </c>
      <c r="Z35" s="46">
        <v>800</v>
      </c>
      <c r="AA35" s="35">
        <v>800</v>
      </c>
      <c r="AB35" s="35">
        <v>800</v>
      </c>
      <c r="AC35" s="46">
        <v>800</v>
      </c>
      <c r="AD35" s="46">
        <v>800</v>
      </c>
      <c r="AE35" s="46">
        <v>800</v>
      </c>
      <c r="AF35" s="31">
        <v>800</v>
      </c>
      <c r="AG35" s="137">
        <v>800</v>
      </c>
      <c r="AH35" s="137">
        <v>800</v>
      </c>
      <c r="AI35" s="137">
        <v>800</v>
      </c>
      <c r="AJ35" s="137">
        <v>800</v>
      </c>
      <c r="AK35" s="28"/>
      <c r="AL35" s="28"/>
      <c r="AM35" s="47">
        <v>850</v>
      </c>
      <c r="AN35" s="31">
        <v>850</v>
      </c>
      <c r="AO35" s="31">
        <v>850</v>
      </c>
      <c r="AP35" s="31">
        <v>850</v>
      </c>
      <c r="AQ35" s="31">
        <v>850</v>
      </c>
      <c r="AR35" s="31">
        <v>850</v>
      </c>
      <c r="AS35" s="31">
        <v>850</v>
      </c>
      <c r="AT35" s="31">
        <v>850</v>
      </c>
      <c r="AU35" s="31">
        <v>850</v>
      </c>
      <c r="AV35" s="31">
        <v>850</v>
      </c>
      <c r="AY35" s="28"/>
      <c r="AZ35" s="28"/>
      <c r="BM35" s="28"/>
      <c r="BN35" s="28"/>
      <c r="BO35" s="31"/>
      <c r="BP35" s="31"/>
      <c r="CA35" s="28"/>
      <c r="CB35" s="28"/>
      <c r="CO35" s="5" t="s">
        <v>933</v>
      </c>
      <c r="CU35" s="28"/>
      <c r="CV35" s="406"/>
      <c r="CW35" s="19"/>
      <c r="CX35" s="19"/>
      <c r="CY35" s="184"/>
      <c r="CZ35" s="184"/>
      <c r="DA35" s="184"/>
      <c r="DB35" s="184"/>
      <c r="DC35" s="184"/>
      <c r="DD35" s="184"/>
      <c r="DE35" s="184"/>
      <c r="DF35" s="184"/>
      <c r="DG35" s="184"/>
      <c r="DH35" s="184"/>
      <c r="DI35" s="184"/>
      <c r="DJ35" s="184"/>
      <c r="DK35" s="184"/>
      <c r="DL35" s="184"/>
      <c r="DM35" s="184"/>
      <c r="DN35" s="184"/>
      <c r="DO35" s="184"/>
      <c r="DP35" s="184"/>
      <c r="DQ35" s="184"/>
      <c r="DR35" s="184"/>
      <c r="DS35" s="184"/>
      <c r="DT35" s="184"/>
      <c r="DU35" s="184"/>
      <c r="DV35" s="184"/>
      <c r="DW35" s="184"/>
      <c r="DX35" s="184"/>
      <c r="DY35" s="184"/>
      <c r="DZ35" s="184"/>
      <c r="EA35" s="184"/>
      <c r="EB35" s="47">
        <f t="shared" si="2"/>
        <v>0</v>
      </c>
      <c r="EC35" s="275" t="s">
        <v>2401</v>
      </c>
    </row>
    <row r="36" spans="1:133" x14ac:dyDescent="0.25">
      <c r="A36" s="37">
        <v>68</v>
      </c>
      <c r="B36" s="31" t="s">
        <v>420</v>
      </c>
      <c r="C36" s="68" t="s">
        <v>381</v>
      </c>
      <c r="D36" s="64" t="s">
        <v>243</v>
      </c>
      <c r="E36" s="64" t="s">
        <v>320</v>
      </c>
      <c r="F36" s="64" t="s">
        <v>106</v>
      </c>
      <c r="G36" s="65" t="s">
        <v>863</v>
      </c>
      <c r="H36" s="65"/>
      <c r="I36" s="261">
        <v>1000</v>
      </c>
      <c r="J36" s="64">
        <v>750</v>
      </c>
      <c r="K36" s="64">
        <v>700</v>
      </c>
      <c r="L36" s="64">
        <v>700</v>
      </c>
      <c r="M36" s="64">
        <v>700</v>
      </c>
      <c r="N36" s="64">
        <v>700</v>
      </c>
      <c r="O36" s="64">
        <v>750</v>
      </c>
      <c r="P36" s="64">
        <v>750</v>
      </c>
      <c r="Q36" s="64">
        <v>750</v>
      </c>
      <c r="R36" s="64">
        <v>750</v>
      </c>
      <c r="S36" s="64">
        <v>750</v>
      </c>
      <c r="T36" s="64">
        <v>750</v>
      </c>
      <c r="U36" s="64">
        <v>750</v>
      </c>
      <c r="V36" s="64">
        <v>750</v>
      </c>
      <c r="W36" s="35"/>
      <c r="X36" s="35">
        <v>800</v>
      </c>
      <c r="Y36" s="46">
        <v>800</v>
      </c>
      <c r="Z36" s="35">
        <v>800</v>
      </c>
      <c r="AA36" s="46">
        <v>800</v>
      </c>
      <c r="AB36" s="46">
        <v>800</v>
      </c>
      <c r="AC36" s="54">
        <v>800</v>
      </c>
      <c r="AD36" s="54">
        <v>800</v>
      </c>
      <c r="AE36" s="54">
        <v>800</v>
      </c>
      <c r="AF36" s="54">
        <v>800</v>
      </c>
      <c r="AG36" s="137">
        <v>800</v>
      </c>
      <c r="AH36" s="137">
        <v>800</v>
      </c>
      <c r="AI36" s="151">
        <v>800</v>
      </c>
      <c r="AJ36" s="183">
        <v>800</v>
      </c>
      <c r="AK36" s="28"/>
      <c r="AL36" s="28"/>
      <c r="AM36" s="47">
        <v>850</v>
      </c>
      <c r="AN36" s="31">
        <v>850</v>
      </c>
      <c r="AO36" s="31"/>
      <c r="AP36" s="31">
        <v>850</v>
      </c>
      <c r="AQ36" s="31">
        <v>850</v>
      </c>
      <c r="AR36" s="31">
        <v>850</v>
      </c>
      <c r="AS36" s="31">
        <v>850</v>
      </c>
      <c r="AT36" s="31">
        <v>850</v>
      </c>
      <c r="AU36" s="31">
        <v>850</v>
      </c>
      <c r="AV36" s="31">
        <v>850</v>
      </c>
      <c r="AW36" s="137">
        <v>850</v>
      </c>
      <c r="AX36" s="137">
        <v>850</v>
      </c>
      <c r="AY36" s="28"/>
      <c r="AZ36" s="28"/>
      <c r="BA36" s="137">
        <v>1000</v>
      </c>
      <c r="BB36" s="137">
        <v>1000</v>
      </c>
      <c r="BM36" s="28"/>
      <c r="BN36" s="28"/>
      <c r="BO36" s="31"/>
      <c r="BP36" s="31"/>
      <c r="CA36" s="28"/>
      <c r="CB36" s="646" t="s">
        <v>2231</v>
      </c>
      <c r="CC36" s="647"/>
      <c r="CD36" s="647"/>
      <c r="CE36" s="647"/>
      <c r="CF36" s="647"/>
      <c r="CG36" s="647"/>
      <c r="CH36" s="647"/>
      <c r="CI36" s="19"/>
      <c r="CJ36" s="19"/>
      <c r="CK36" s="19"/>
      <c r="CL36" s="19"/>
      <c r="CM36" s="19"/>
      <c r="CN36" s="19"/>
      <c r="CO36" s="5"/>
      <c r="CU36" s="28"/>
      <c r="CV36" s="406"/>
      <c r="CW36" s="19"/>
      <c r="CX36" s="19"/>
      <c r="CY36" s="184"/>
      <c r="CZ36" s="184"/>
      <c r="DA36" s="184"/>
      <c r="DB36" s="184"/>
      <c r="DC36" s="184"/>
      <c r="DD36" s="184"/>
      <c r="DE36" s="184"/>
      <c r="DF36" s="184"/>
      <c r="DG36" s="184"/>
      <c r="DH36" s="184"/>
      <c r="DI36" s="184"/>
      <c r="DJ36" s="184"/>
      <c r="DK36" s="184"/>
      <c r="DL36" s="184"/>
      <c r="DM36" s="184"/>
      <c r="DN36" s="184"/>
      <c r="DO36" s="184"/>
      <c r="DP36" s="184"/>
      <c r="DQ36" s="184"/>
      <c r="DR36" s="184"/>
      <c r="DS36" s="184"/>
      <c r="DT36" s="184"/>
      <c r="DU36" s="184"/>
      <c r="DV36" s="184"/>
      <c r="DW36" s="184"/>
      <c r="DX36" s="184"/>
      <c r="DY36" s="184"/>
      <c r="DZ36" s="184"/>
      <c r="EA36" s="184"/>
      <c r="EB36" s="47">
        <f t="shared" si="2"/>
        <v>0</v>
      </c>
      <c r="EC36" s="275" t="s">
        <v>2401</v>
      </c>
    </row>
    <row r="37" spans="1:133" x14ac:dyDescent="0.25">
      <c r="A37" s="48">
        <v>230</v>
      </c>
      <c r="B37" s="19" t="s">
        <v>594</v>
      </c>
      <c r="C37" s="68" t="s">
        <v>595</v>
      </c>
      <c r="D37" s="68" t="s">
        <v>578</v>
      </c>
      <c r="E37" s="64" t="s">
        <v>382</v>
      </c>
      <c r="F37" s="64" t="s">
        <v>459</v>
      </c>
      <c r="G37" s="65" t="s">
        <v>874</v>
      </c>
      <c r="H37" s="65"/>
      <c r="I37" s="261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35">
        <v>1500</v>
      </c>
      <c r="X37" s="35">
        <v>800</v>
      </c>
      <c r="Y37" s="46">
        <v>800</v>
      </c>
      <c r="Z37" s="46">
        <v>800</v>
      </c>
      <c r="AA37" s="46">
        <v>800</v>
      </c>
      <c r="AB37" s="46">
        <v>800</v>
      </c>
      <c r="AC37" s="54">
        <v>800</v>
      </c>
      <c r="AD37" s="54">
        <v>800</v>
      </c>
      <c r="AE37" s="46">
        <v>800</v>
      </c>
      <c r="AF37" s="31">
        <v>800</v>
      </c>
      <c r="AG37" s="137">
        <v>800</v>
      </c>
      <c r="AH37" s="137">
        <v>800</v>
      </c>
      <c r="AI37" s="137">
        <v>800</v>
      </c>
      <c r="AJ37" s="151">
        <v>800</v>
      </c>
      <c r="AK37" s="28"/>
      <c r="AL37" s="28">
        <v>850</v>
      </c>
      <c r="AM37" s="47">
        <v>850</v>
      </c>
      <c r="AN37" s="47">
        <v>850</v>
      </c>
      <c r="AO37" s="31">
        <v>850</v>
      </c>
      <c r="AP37" s="31">
        <v>850</v>
      </c>
      <c r="AQ37" s="31">
        <v>850</v>
      </c>
      <c r="AR37" s="31">
        <v>850</v>
      </c>
      <c r="AS37" s="31">
        <v>850</v>
      </c>
      <c r="AT37" s="31">
        <v>850</v>
      </c>
      <c r="AU37" s="31">
        <v>850</v>
      </c>
      <c r="AV37" s="31">
        <v>850</v>
      </c>
      <c r="AW37" s="137">
        <v>850</v>
      </c>
      <c r="AX37" s="137">
        <v>850</v>
      </c>
      <c r="AY37" s="28"/>
      <c r="AZ37" s="28">
        <v>1000</v>
      </c>
      <c r="BA37" s="137">
        <v>1000</v>
      </c>
      <c r="BB37" s="137">
        <v>1000</v>
      </c>
      <c r="BC37" s="137">
        <v>1000</v>
      </c>
      <c r="BD37" s="137">
        <v>1000</v>
      </c>
      <c r="BE37" s="137">
        <v>1000</v>
      </c>
      <c r="BF37" s="137">
        <v>1000</v>
      </c>
      <c r="BG37" s="137">
        <v>1000</v>
      </c>
      <c r="BH37" s="137">
        <v>1000</v>
      </c>
      <c r="BI37" s="137">
        <v>1000</v>
      </c>
      <c r="BJ37" s="137">
        <v>1000</v>
      </c>
      <c r="BK37" s="137">
        <v>1000</v>
      </c>
      <c r="BM37" s="28"/>
      <c r="BN37" s="28"/>
      <c r="BO37" s="31"/>
      <c r="BP37" s="31"/>
      <c r="CA37" s="28"/>
      <c r="CB37" s="28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5" t="s">
        <v>933</v>
      </c>
      <c r="CU37" s="28"/>
      <c r="CV37" s="406"/>
      <c r="CW37" s="19"/>
      <c r="CX37" s="19"/>
      <c r="CY37" s="184"/>
      <c r="CZ37" s="184"/>
      <c r="DA37" s="184"/>
      <c r="DB37" s="184"/>
      <c r="DC37" s="184"/>
      <c r="DD37" s="184"/>
      <c r="DE37" s="184"/>
      <c r="DF37" s="184"/>
      <c r="DG37" s="184"/>
      <c r="DH37" s="184"/>
      <c r="DI37" s="184"/>
      <c r="DJ37" s="184"/>
      <c r="DK37" s="184"/>
      <c r="DL37" s="184"/>
      <c r="DM37" s="184"/>
      <c r="DN37" s="184"/>
      <c r="DO37" s="184"/>
      <c r="DP37" s="184"/>
      <c r="DQ37" s="184"/>
      <c r="DR37" s="184"/>
      <c r="DS37" s="184"/>
      <c r="DT37" s="184"/>
      <c r="DU37" s="184"/>
      <c r="DV37" s="184"/>
      <c r="DW37" s="184"/>
      <c r="DX37" s="184"/>
      <c r="DY37" s="184"/>
      <c r="DZ37" s="184"/>
      <c r="EA37" s="184"/>
      <c r="EB37" s="47">
        <f t="shared" si="2"/>
        <v>0</v>
      </c>
      <c r="EC37" s="275" t="s">
        <v>2401</v>
      </c>
    </row>
    <row r="38" spans="1:133" x14ac:dyDescent="0.25">
      <c r="A38" s="48">
        <v>245</v>
      </c>
      <c r="B38" s="19" t="s">
        <v>960</v>
      </c>
      <c r="C38" s="68" t="s">
        <v>596</v>
      </c>
      <c r="D38" s="68" t="s">
        <v>597</v>
      </c>
      <c r="E38" s="68" t="s">
        <v>382</v>
      </c>
      <c r="F38" s="68" t="s">
        <v>459</v>
      </c>
      <c r="G38" s="84" t="s">
        <v>875</v>
      </c>
      <c r="H38" s="84"/>
      <c r="I38" s="263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33">
        <v>2000</v>
      </c>
      <c r="X38" s="33">
        <v>800</v>
      </c>
      <c r="Y38" s="33">
        <v>800</v>
      </c>
      <c r="Z38" s="33">
        <v>0</v>
      </c>
      <c r="AA38" s="33">
        <v>0</v>
      </c>
      <c r="AB38" s="33">
        <v>0</v>
      </c>
      <c r="AC38" s="25">
        <v>0</v>
      </c>
      <c r="AD38" s="25">
        <v>0</v>
      </c>
      <c r="AE38" s="120">
        <v>0</v>
      </c>
      <c r="AF38" s="137">
        <v>0</v>
      </c>
      <c r="AG38" s="151">
        <v>0</v>
      </c>
      <c r="AH38" s="7">
        <v>0</v>
      </c>
      <c r="AI38" s="7">
        <v>0</v>
      </c>
      <c r="AK38" s="28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5"/>
      <c r="AX38" s="5"/>
      <c r="AY38" s="28"/>
      <c r="AZ38" s="28"/>
      <c r="BA38" s="5"/>
      <c r="BB38" s="5"/>
      <c r="BC38" s="5"/>
      <c r="BD38" s="5"/>
      <c r="BE38" s="5"/>
      <c r="BM38" s="28"/>
      <c r="BN38" s="28"/>
      <c r="BO38" s="31"/>
      <c r="BP38" s="31"/>
      <c r="CA38" s="28"/>
      <c r="CB38" s="28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5" t="s">
        <v>933</v>
      </c>
      <c r="CU38" s="28"/>
      <c r="CV38" s="406"/>
      <c r="CW38" s="19"/>
      <c r="CX38" s="19"/>
      <c r="CY38" s="184"/>
      <c r="CZ38" s="184"/>
      <c r="DA38" s="184"/>
      <c r="DB38" s="184"/>
      <c r="DC38" s="184"/>
      <c r="DD38" s="184"/>
      <c r="DE38" s="184"/>
      <c r="DF38" s="184"/>
      <c r="DG38" s="184"/>
      <c r="DH38" s="184"/>
      <c r="DI38" s="184"/>
      <c r="DJ38" s="184"/>
      <c r="DK38" s="184"/>
      <c r="DL38" s="184"/>
      <c r="DM38" s="184"/>
      <c r="DN38" s="184"/>
      <c r="DO38" s="184"/>
      <c r="DP38" s="184"/>
      <c r="DQ38" s="184"/>
      <c r="DR38" s="184"/>
      <c r="DS38" s="184"/>
      <c r="DT38" s="184"/>
      <c r="DU38" s="184"/>
      <c r="DV38" s="184"/>
      <c r="DW38" s="184"/>
      <c r="DX38" s="184"/>
      <c r="DY38" s="184"/>
      <c r="DZ38" s="184"/>
      <c r="EA38" s="184"/>
      <c r="EB38" s="47">
        <f t="shared" si="2"/>
        <v>0</v>
      </c>
      <c r="EC38" s="275" t="s">
        <v>2401</v>
      </c>
    </row>
    <row r="39" spans="1:133" x14ac:dyDescent="0.25">
      <c r="A39" s="197">
        <v>297</v>
      </c>
      <c r="B39" s="19" t="s">
        <v>1106</v>
      </c>
      <c r="C39" s="19" t="s">
        <v>1104</v>
      </c>
      <c r="D39" s="19" t="s">
        <v>1083</v>
      </c>
      <c r="E39" s="63" t="s">
        <v>399</v>
      </c>
      <c r="F39" s="63" t="s">
        <v>991</v>
      </c>
      <c r="G39" s="42" t="s">
        <v>1105</v>
      </c>
      <c r="H39" s="42"/>
      <c r="W39" s="136"/>
      <c r="X39" s="136"/>
      <c r="Y39" s="2"/>
      <c r="Z39" s="2"/>
      <c r="AA39" s="2"/>
      <c r="AB39" s="2"/>
      <c r="AC39" s="2"/>
      <c r="AD39" s="2"/>
      <c r="AE39" s="2"/>
      <c r="AK39" s="28">
        <v>2000</v>
      </c>
      <c r="AL39" s="28">
        <v>850</v>
      </c>
      <c r="AM39" s="31"/>
      <c r="AN39" s="31"/>
      <c r="AO39" s="31"/>
      <c r="AP39" s="31"/>
      <c r="AQ39" s="31"/>
      <c r="AR39" s="19"/>
      <c r="AS39" s="19"/>
      <c r="AT39" s="19"/>
      <c r="AU39" s="19"/>
      <c r="AV39" s="19"/>
      <c r="AW39" s="5"/>
      <c r="AX39" s="5"/>
      <c r="AY39" s="28"/>
      <c r="AZ39" s="28"/>
      <c r="BA39" s="5"/>
      <c r="BB39" s="5"/>
      <c r="BC39" s="5"/>
      <c r="BD39" s="5"/>
      <c r="BE39" s="5"/>
      <c r="BM39" s="28"/>
      <c r="BN39" s="28"/>
      <c r="BO39" s="31"/>
      <c r="BP39" s="31"/>
      <c r="CA39" s="28"/>
      <c r="CB39" s="28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5" t="s">
        <v>1319</v>
      </c>
      <c r="CU39" s="28"/>
      <c r="CV39" s="406"/>
      <c r="CW39" s="19"/>
      <c r="CX39" s="19"/>
      <c r="CY39" s="184"/>
      <c r="CZ39" s="184"/>
      <c r="DA39" s="184"/>
      <c r="DB39" s="184"/>
      <c r="DC39" s="184"/>
      <c r="DD39" s="184"/>
      <c r="DE39" s="184"/>
      <c r="DF39" s="184"/>
      <c r="DG39" s="184"/>
      <c r="DH39" s="184"/>
      <c r="DI39" s="184"/>
      <c r="DJ39" s="184"/>
      <c r="DK39" s="184"/>
      <c r="DL39" s="184"/>
      <c r="DM39" s="184"/>
      <c r="DN39" s="184"/>
      <c r="DO39" s="184"/>
      <c r="DP39" s="184"/>
      <c r="DQ39" s="184"/>
      <c r="DR39" s="184"/>
      <c r="DS39" s="184"/>
      <c r="DT39" s="184"/>
      <c r="DU39" s="184"/>
      <c r="DV39" s="184"/>
      <c r="DW39" s="184"/>
      <c r="DX39" s="184"/>
      <c r="DY39" s="184"/>
      <c r="DZ39" s="184"/>
      <c r="EA39" s="184"/>
      <c r="EB39" s="47">
        <f t="shared" si="2"/>
        <v>0</v>
      </c>
      <c r="EC39" s="275" t="s">
        <v>2401</v>
      </c>
    </row>
    <row r="40" spans="1:133" x14ac:dyDescent="0.25">
      <c r="A40" s="197">
        <v>316</v>
      </c>
      <c r="B40" s="19" t="s">
        <v>1131</v>
      </c>
      <c r="C40" s="19" t="s">
        <v>1130</v>
      </c>
      <c r="D40" s="19" t="s">
        <v>1128</v>
      </c>
      <c r="E40" s="63" t="s">
        <v>399</v>
      </c>
      <c r="F40" s="63" t="s">
        <v>991</v>
      </c>
      <c r="G40" s="291" t="s">
        <v>1132</v>
      </c>
      <c r="H40" s="291"/>
      <c r="W40" s="35"/>
      <c r="X40" s="35"/>
      <c r="Y40" s="2"/>
      <c r="Z40" s="2"/>
      <c r="AA40" s="2"/>
      <c r="AB40" s="2"/>
      <c r="AC40" s="2"/>
      <c r="AD40" s="2"/>
      <c r="AE40" s="2"/>
      <c r="AK40" s="28"/>
      <c r="AL40" s="19"/>
      <c r="AM40" s="31"/>
      <c r="AN40" s="31"/>
      <c r="AO40" s="31"/>
      <c r="AP40" s="31"/>
      <c r="AQ40" s="31"/>
      <c r="AR40" s="19"/>
      <c r="AS40" s="19"/>
      <c r="AT40" s="19"/>
      <c r="AU40" s="19"/>
      <c r="AV40" s="19"/>
      <c r="AW40" s="5"/>
      <c r="AX40" s="5"/>
      <c r="AY40" s="28"/>
      <c r="AZ40" s="28"/>
      <c r="BA40" s="5"/>
      <c r="BB40" s="5"/>
      <c r="BC40" s="5"/>
      <c r="BD40" s="5"/>
      <c r="BE40" s="5"/>
      <c r="BM40" s="28"/>
      <c r="BN40" s="28"/>
      <c r="BO40" s="31"/>
      <c r="BP40" s="31"/>
      <c r="CA40" s="28"/>
      <c r="CB40" s="28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5" t="s">
        <v>933</v>
      </c>
      <c r="CU40" s="28"/>
      <c r="CV40" s="406"/>
      <c r="CW40" s="19"/>
      <c r="CX40" s="19"/>
      <c r="CY40" s="184"/>
      <c r="CZ40" s="184"/>
      <c r="DA40" s="184"/>
      <c r="DB40" s="184"/>
      <c r="DC40" s="184"/>
      <c r="DD40" s="184"/>
      <c r="DE40" s="184"/>
      <c r="DF40" s="184"/>
      <c r="DG40" s="184"/>
      <c r="DH40" s="184"/>
      <c r="DI40" s="184"/>
      <c r="DJ40" s="184"/>
      <c r="DK40" s="184"/>
      <c r="DL40" s="184"/>
      <c r="DM40" s="184"/>
      <c r="DN40" s="184"/>
      <c r="DO40" s="184"/>
      <c r="DP40" s="184"/>
      <c r="DQ40" s="184"/>
      <c r="DR40" s="184"/>
      <c r="DS40" s="184"/>
      <c r="DT40" s="184"/>
      <c r="DU40" s="184"/>
      <c r="DV40" s="184"/>
      <c r="DW40" s="184"/>
      <c r="DX40" s="184"/>
      <c r="DY40" s="184"/>
      <c r="DZ40" s="184"/>
      <c r="EA40" s="184"/>
      <c r="EB40" s="47">
        <f t="shared" si="2"/>
        <v>0</v>
      </c>
      <c r="EC40" s="275" t="s">
        <v>2401</v>
      </c>
    </row>
    <row r="41" spans="1:133" x14ac:dyDescent="0.25">
      <c r="A41" s="197">
        <v>435</v>
      </c>
      <c r="B41" s="19" t="s">
        <v>1579</v>
      </c>
      <c r="C41" s="19" t="s">
        <v>1557</v>
      </c>
      <c r="D41" s="19" t="s">
        <v>1551</v>
      </c>
      <c r="E41" s="63" t="s">
        <v>398</v>
      </c>
      <c r="F41" s="63" t="s">
        <v>1350</v>
      </c>
      <c r="G41" s="42" t="s">
        <v>1558</v>
      </c>
      <c r="H41" s="42"/>
      <c r="AK41" s="28"/>
      <c r="AL41" s="28"/>
      <c r="AY41" s="28">
        <v>1000</v>
      </c>
      <c r="AZ41" s="28"/>
      <c r="BA41">
        <v>1000</v>
      </c>
      <c r="BB41">
        <v>1000</v>
      </c>
      <c r="BC41">
        <v>0</v>
      </c>
      <c r="BD41">
        <v>1000</v>
      </c>
      <c r="BE41">
        <v>1000</v>
      </c>
      <c r="BF41">
        <v>1000</v>
      </c>
      <c r="BG41">
        <v>1000</v>
      </c>
      <c r="BH41">
        <v>1000</v>
      </c>
      <c r="BI41">
        <v>1000</v>
      </c>
      <c r="BM41" s="28"/>
      <c r="BN41" s="28"/>
      <c r="BO41" s="31"/>
      <c r="BP41" s="31"/>
      <c r="BX41" t="s">
        <v>2028</v>
      </c>
      <c r="CA41" s="28"/>
      <c r="CB41" s="28"/>
      <c r="CJ41" t="s">
        <v>990</v>
      </c>
      <c r="CO41" s="5" t="s">
        <v>933</v>
      </c>
      <c r="CU41" s="28"/>
      <c r="CV41" s="406"/>
      <c r="CW41" s="19"/>
      <c r="CX41" s="19"/>
      <c r="CY41" s="184"/>
      <c r="CZ41" s="184"/>
      <c r="DA41" s="184"/>
      <c r="DB41" s="184"/>
      <c r="DC41" s="184"/>
      <c r="DD41" s="184"/>
      <c r="DE41" s="184"/>
      <c r="DF41" s="184"/>
      <c r="DG41" s="184"/>
      <c r="DH41" s="184"/>
      <c r="DI41" s="184"/>
      <c r="DJ41" s="184"/>
      <c r="DK41" s="184"/>
      <c r="DL41" s="184"/>
      <c r="DM41" s="184"/>
      <c r="DN41" s="184"/>
      <c r="DO41" s="184"/>
      <c r="DP41" s="184"/>
      <c r="DQ41" s="184"/>
      <c r="DR41" s="184"/>
      <c r="DS41" s="184"/>
      <c r="DT41" s="184"/>
      <c r="DU41" s="184"/>
      <c r="DV41" s="184"/>
      <c r="DW41" s="184"/>
      <c r="DX41" s="184"/>
      <c r="DY41" s="184"/>
      <c r="DZ41" s="184"/>
      <c r="EA41" s="184"/>
      <c r="EB41" s="47">
        <f t="shared" si="2"/>
        <v>0</v>
      </c>
      <c r="EC41" s="275" t="s">
        <v>2401</v>
      </c>
    </row>
    <row r="42" spans="1:133" x14ac:dyDescent="0.25">
      <c r="A42" s="326">
        <v>447</v>
      </c>
      <c r="B42" s="280" t="s">
        <v>1599</v>
      </c>
      <c r="C42" s="280" t="s">
        <v>1597</v>
      </c>
      <c r="D42" s="280" t="s">
        <v>1598</v>
      </c>
      <c r="E42" s="63" t="s">
        <v>398</v>
      </c>
      <c r="F42" s="63" t="s">
        <v>1350</v>
      </c>
      <c r="G42" s="31" t="s">
        <v>1600</v>
      </c>
      <c r="H42" s="31"/>
      <c r="AK42" s="28"/>
      <c r="AL42" s="28"/>
      <c r="AY42" s="28">
        <v>1000</v>
      </c>
      <c r="AZ42" s="28">
        <f>500+500</f>
        <v>1000</v>
      </c>
      <c r="BA42">
        <v>1000</v>
      </c>
      <c r="BB42">
        <v>1000</v>
      </c>
      <c r="BC42">
        <v>0</v>
      </c>
      <c r="BD42">
        <v>0</v>
      </c>
      <c r="BE42">
        <v>1000</v>
      </c>
      <c r="BF42">
        <v>1000</v>
      </c>
      <c r="BG42">
        <v>1000</v>
      </c>
      <c r="BH42">
        <v>1000</v>
      </c>
      <c r="BI42">
        <v>1000</v>
      </c>
      <c r="BJ42">
        <v>1000</v>
      </c>
      <c r="BK42">
        <v>1000</v>
      </c>
      <c r="BL42">
        <v>1000</v>
      </c>
      <c r="BM42" s="28"/>
      <c r="BN42" s="28"/>
      <c r="BO42" s="31">
        <v>800</v>
      </c>
      <c r="BP42" s="31">
        <v>1000</v>
      </c>
      <c r="BQ42" s="183">
        <v>800</v>
      </c>
      <c r="BR42" s="183">
        <v>1000</v>
      </c>
      <c r="BS42" s="183">
        <v>1000</v>
      </c>
      <c r="BT42" s="183">
        <v>1000</v>
      </c>
      <c r="BU42" s="183">
        <v>1000</v>
      </c>
      <c r="BV42" s="183">
        <v>1000</v>
      </c>
      <c r="CA42" s="28"/>
      <c r="CB42" s="28"/>
      <c r="CC42" s="185"/>
      <c r="CD42" s="185"/>
      <c r="CE42" s="185"/>
      <c r="CF42" s="185"/>
      <c r="CG42" s="185"/>
      <c r="CH42" s="185"/>
      <c r="CI42" s="185"/>
      <c r="CJ42" s="185"/>
      <c r="CK42" s="185"/>
      <c r="CL42" s="185"/>
      <c r="CM42" s="185"/>
      <c r="CO42" s="5" t="s">
        <v>933</v>
      </c>
      <c r="CQ42" s="19"/>
      <c r="CR42" s="19"/>
      <c r="CU42" s="28"/>
      <c r="CV42" s="406">
        <v>0</v>
      </c>
      <c r="CW42" s="19"/>
      <c r="CX42" s="19"/>
      <c r="CY42" s="184"/>
      <c r="CZ42" s="184"/>
      <c r="DA42" s="184"/>
      <c r="DB42" s="184"/>
      <c r="DC42" s="184"/>
      <c r="DD42" s="184"/>
      <c r="DE42" s="184"/>
      <c r="DF42" s="184"/>
      <c r="DG42" s="184"/>
      <c r="DH42" s="184"/>
      <c r="DI42" s="184"/>
      <c r="DJ42" s="184"/>
      <c r="DK42" s="184"/>
      <c r="DL42" s="184"/>
      <c r="DM42" s="184"/>
      <c r="DN42" s="184"/>
      <c r="DO42" s="184"/>
      <c r="DP42" s="184"/>
      <c r="DQ42" s="184"/>
      <c r="DR42" s="184"/>
      <c r="DS42" s="184"/>
      <c r="DT42" s="184"/>
      <c r="DU42" s="184"/>
      <c r="DV42" s="184"/>
      <c r="DW42" s="184"/>
      <c r="DX42" s="184"/>
      <c r="DY42" s="184"/>
      <c r="DZ42" s="184"/>
      <c r="EA42" s="184"/>
      <c r="EB42" s="47">
        <f t="shared" si="2"/>
        <v>0</v>
      </c>
      <c r="EC42" s="275" t="s">
        <v>2401</v>
      </c>
    </row>
    <row r="43" spans="1:133" s="275" customFormat="1" x14ac:dyDescent="0.25">
      <c r="A43" s="237"/>
      <c r="B43" s="151"/>
      <c r="C43" s="3"/>
      <c r="D43" s="3"/>
      <c r="E43" s="118"/>
      <c r="F43" s="118"/>
      <c r="G43" s="41"/>
      <c r="H43" s="41"/>
      <c r="AK43" s="28"/>
      <c r="AL43" s="28"/>
      <c r="AY43" s="103"/>
      <c r="AZ43" s="103"/>
      <c r="BM43" s="28"/>
      <c r="BN43" s="28"/>
      <c r="BO43" s="31"/>
      <c r="BP43" s="31"/>
      <c r="CA43" s="28"/>
      <c r="CB43" s="28"/>
      <c r="CN43" s="420"/>
      <c r="CO43" s="253"/>
      <c r="CP43" s="28"/>
      <c r="CQ43" s="28"/>
      <c r="CR43" s="28"/>
      <c r="CS43" s="28"/>
      <c r="CT43" s="28"/>
      <c r="CU43" s="28"/>
      <c r="CV43" s="406"/>
      <c r="CW43" s="113"/>
      <c r="CX43" s="113"/>
      <c r="CY43" s="135"/>
      <c r="CZ43" s="135"/>
      <c r="DA43" s="24"/>
      <c r="DB43" s="24"/>
      <c r="DC43" s="24"/>
      <c r="DD43" s="7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47"/>
    </row>
    <row r="44" spans="1:133" s="275" customFormat="1" x14ac:dyDescent="0.25">
      <c r="A44" s="237"/>
      <c r="B44" s="151"/>
      <c r="C44" s="3"/>
      <c r="D44" s="3"/>
      <c r="E44" s="118"/>
      <c r="F44" s="118"/>
      <c r="G44" s="41"/>
      <c r="H44" s="41"/>
      <c r="AK44" s="28"/>
      <c r="AL44" s="28"/>
      <c r="AY44" s="103"/>
      <c r="AZ44" s="103"/>
      <c r="BM44" s="28"/>
      <c r="BN44" s="28"/>
      <c r="BO44" s="31"/>
      <c r="BP44" s="31"/>
      <c r="CA44" s="28"/>
      <c r="CB44" s="28"/>
      <c r="CN44" s="420"/>
      <c r="CO44" s="253"/>
      <c r="CP44" s="28"/>
      <c r="CQ44" s="28"/>
      <c r="CR44" s="28"/>
      <c r="CS44" s="28"/>
      <c r="CT44" s="28"/>
      <c r="CU44" s="28"/>
      <c r="CV44" s="406"/>
      <c r="CW44" s="113"/>
      <c r="CX44" s="113"/>
      <c r="CY44" s="135"/>
      <c r="CZ44" s="135"/>
      <c r="DA44" s="24"/>
      <c r="DB44" s="24"/>
      <c r="DC44" s="24"/>
      <c r="DD44" s="7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47"/>
    </row>
    <row r="45" spans="1:133" s="275" customFormat="1" x14ac:dyDescent="0.25">
      <c r="A45" s="237"/>
      <c r="B45" s="151"/>
      <c r="C45" s="3"/>
      <c r="D45" s="3"/>
      <c r="E45" s="118"/>
      <c r="F45" s="118"/>
      <c r="G45" s="41"/>
      <c r="H45" s="41"/>
      <c r="AK45" s="28"/>
      <c r="AL45" s="28"/>
      <c r="AY45" s="103"/>
      <c r="AZ45" s="103"/>
      <c r="BM45" s="28"/>
      <c r="BN45" s="28"/>
      <c r="BO45" s="31"/>
      <c r="BP45" s="31"/>
      <c r="CA45" s="28"/>
      <c r="CB45" s="28"/>
      <c r="CN45" s="420"/>
      <c r="CO45" s="253"/>
      <c r="CP45" s="28"/>
      <c r="CQ45" s="28"/>
      <c r="CR45" s="28"/>
      <c r="CS45" s="28"/>
      <c r="CT45" s="28"/>
      <c r="CU45" s="28"/>
      <c r="CV45" s="406"/>
      <c r="CW45" s="113"/>
      <c r="CX45" s="113"/>
      <c r="CY45" s="135"/>
      <c r="CZ45" s="135"/>
      <c r="DA45" s="24"/>
      <c r="DB45" s="24"/>
      <c r="DC45" s="24"/>
      <c r="DD45" s="7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47"/>
    </row>
    <row r="46" spans="1:133" s="275" customFormat="1" x14ac:dyDescent="0.25">
      <c r="A46" s="237"/>
      <c r="B46" s="151"/>
      <c r="C46" s="3"/>
      <c r="D46" s="3"/>
      <c r="E46" s="118"/>
      <c r="F46" s="118"/>
      <c r="G46" s="41"/>
      <c r="H46" s="41"/>
      <c r="AK46" s="28"/>
      <c r="AL46" s="28"/>
      <c r="AY46" s="103"/>
      <c r="AZ46" s="103"/>
      <c r="BM46" s="28"/>
      <c r="BN46" s="28"/>
      <c r="BO46" s="31"/>
      <c r="BP46" s="31"/>
      <c r="CA46" s="28"/>
      <c r="CB46" s="28"/>
      <c r="CN46" s="420"/>
      <c r="CO46" s="253"/>
      <c r="CP46" s="28"/>
      <c r="CQ46" s="28"/>
      <c r="CR46" s="28"/>
      <c r="CS46" s="28"/>
      <c r="CT46" s="28"/>
      <c r="CU46" s="28"/>
      <c r="CV46" s="406"/>
      <c r="CW46" s="113"/>
      <c r="CX46" s="113"/>
      <c r="CY46" s="135"/>
      <c r="CZ46" s="135"/>
      <c r="DA46" s="24"/>
      <c r="DB46" s="24"/>
      <c r="DC46" s="24"/>
      <c r="DD46" s="7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47"/>
    </row>
    <row r="47" spans="1:133" s="275" customFormat="1" x14ac:dyDescent="0.25">
      <c r="A47" s="237"/>
      <c r="B47" s="151"/>
      <c r="C47" s="3"/>
      <c r="D47" s="3"/>
      <c r="E47" s="118"/>
      <c r="F47" s="118"/>
      <c r="G47" s="41"/>
      <c r="H47" s="41"/>
      <c r="AK47" s="28"/>
      <c r="AL47" s="28"/>
      <c r="AY47" s="103"/>
      <c r="AZ47" s="103"/>
      <c r="BM47" s="28"/>
      <c r="BN47" s="28"/>
      <c r="BO47" s="31"/>
      <c r="BP47" s="31"/>
      <c r="CA47" s="28"/>
      <c r="CB47" s="28"/>
      <c r="CN47" s="420"/>
      <c r="CO47" s="253"/>
      <c r="CP47" s="28"/>
      <c r="CQ47" s="28"/>
      <c r="CR47" s="28"/>
      <c r="CS47" s="28"/>
      <c r="CT47" s="28"/>
      <c r="CU47" s="28"/>
      <c r="CV47" s="406"/>
      <c r="CW47" s="113"/>
      <c r="CX47" s="113"/>
      <c r="CY47" s="135"/>
      <c r="CZ47" s="135"/>
      <c r="DA47" s="24"/>
      <c r="DB47" s="24"/>
      <c r="DC47" s="24"/>
      <c r="DD47" s="7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47"/>
    </row>
    <row r="48" spans="1:133" s="275" customFormat="1" x14ac:dyDescent="0.25">
      <c r="A48" s="237"/>
      <c r="B48" s="151"/>
      <c r="C48" s="3"/>
      <c r="D48" s="3"/>
      <c r="E48" s="118"/>
      <c r="F48" s="118"/>
      <c r="G48" s="41"/>
      <c r="H48" s="41"/>
      <c r="AK48" s="28"/>
      <c r="AL48" s="28"/>
      <c r="AY48" s="103"/>
      <c r="AZ48" s="103"/>
      <c r="BM48" s="28"/>
      <c r="BN48" s="28"/>
      <c r="BO48" s="31"/>
      <c r="BP48" s="31"/>
      <c r="CA48" s="28"/>
      <c r="CB48" s="28"/>
      <c r="CN48" s="420"/>
      <c r="CO48" s="253"/>
      <c r="CP48" s="28"/>
      <c r="CQ48" s="28"/>
      <c r="CR48" s="28"/>
      <c r="CS48" s="28"/>
      <c r="CT48" s="28"/>
      <c r="CU48" s="28"/>
      <c r="CV48" s="406"/>
      <c r="CW48" s="113"/>
      <c r="CX48" s="113"/>
      <c r="CY48" s="135"/>
      <c r="CZ48" s="135"/>
      <c r="DA48" s="24"/>
      <c r="DB48" s="24"/>
      <c r="DC48" s="24"/>
      <c r="DD48" s="7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47"/>
    </row>
    <row r="49" spans="1:132" s="275" customFormat="1" x14ac:dyDescent="0.25">
      <c r="A49" s="237"/>
      <c r="B49" s="151"/>
      <c r="C49" s="3"/>
      <c r="D49" s="3"/>
      <c r="E49" s="118"/>
      <c r="F49" s="118"/>
      <c r="G49" s="41"/>
      <c r="H49" s="41"/>
      <c r="AK49" s="28"/>
      <c r="AL49" s="28"/>
      <c r="AY49" s="103"/>
      <c r="AZ49" s="103"/>
      <c r="BM49" s="28"/>
      <c r="BN49" s="28"/>
      <c r="BO49" s="31"/>
      <c r="BP49" s="31"/>
      <c r="CA49" s="28"/>
      <c r="CB49" s="28"/>
      <c r="CN49" s="420"/>
      <c r="CO49" s="253"/>
      <c r="CP49" s="28"/>
      <c r="CQ49" s="28"/>
      <c r="CR49" s="28"/>
      <c r="CS49" s="28"/>
      <c r="CT49" s="28"/>
      <c r="CU49" s="28"/>
      <c r="CV49" s="406"/>
      <c r="CW49" s="113"/>
      <c r="CX49" s="113"/>
      <c r="CY49" s="135"/>
      <c r="CZ49" s="135"/>
      <c r="DA49" s="24"/>
      <c r="DB49" s="24"/>
      <c r="DC49" s="24"/>
      <c r="DD49" s="7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47"/>
    </row>
    <row r="50" spans="1:132" s="275" customFormat="1" x14ac:dyDescent="0.25">
      <c r="A50" s="237"/>
      <c r="B50" s="151"/>
      <c r="C50" s="3"/>
      <c r="D50" s="3"/>
      <c r="E50" s="118"/>
      <c r="F50" s="118"/>
      <c r="G50" s="41"/>
      <c r="H50" s="41"/>
      <c r="AK50" s="28"/>
      <c r="AL50" s="28"/>
      <c r="AY50" s="103"/>
      <c r="AZ50" s="103"/>
      <c r="BM50" s="28"/>
      <c r="BN50" s="28"/>
      <c r="BO50" s="31"/>
      <c r="BP50" s="31"/>
      <c r="CA50" s="28"/>
      <c r="CB50" s="28"/>
      <c r="CN50" s="420"/>
      <c r="CO50" s="253"/>
      <c r="CP50" s="28"/>
      <c r="CQ50" s="28"/>
      <c r="CR50" s="28"/>
      <c r="CS50" s="28"/>
      <c r="CT50" s="28"/>
      <c r="CU50" s="28"/>
      <c r="CV50" s="406"/>
      <c r="CW50" s="113"/>
      <c r="CX50" s="113"/>
      <c r="CY50" s="135"/>
      <c r="CZ50" s="135"/>
      <c r="DA50" s="24"/>
      <c r="DB50" s="24"/>
      <c r="DC50" s="24"/>
      <c r="DD50" s="7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47"/>
    </row>
    <row r="51" spans="1:132" s="275" customFormat="1" x14ac:dyDescent="0.25">
      <c r="A51" s="237"/>
      <c r="B51" s="151"/>
      <c r="C51" s="3"/>
      <c r="D51" s="3"/>
      <c r="E51" s="118"/>
      <c r="F51" s="118"/>
      <c r="G51" s="41"/>
      <c r="H51" s="41"/>
      <c r="AK51" s="28"/>
      <c r="AL51" s="28"/>
      <c r="AY51" s="103"/>
      <c r="AZ51" s="103"/>
      <c r="BM51" s="28"/>
      <c r="BN51" s="28"/>
      <c r="BO51" s="31"/>
      <c r="BP51" s="31"/>
      <c r="CA51" s="28"/>
      <c r="CB51" s="28"/>
      <c r="CN51" s="420"/>
      <c r="CO51" s="253"/>
      <c r="CP51" s="28"/>
      <c r="CQ51" s="28"/>
      <c r="CR51" s="28"/>
      <c r="CS51" s="28"/>
      <c r="CT51" s="28"/>
      <c r="CU51" s="28"/>
      <c r="CV51" s="406"/>
      <c r="CW51" s="113"/>
      <c r="CX51" s="113"/>
      <c r="CY51" s="135"/>
      <c r="CZ51" s="135"/>
      <c r="DA51" s="24"/>
      <c r="DB51" s="24"/>
      <c r="DC51" s="24"/>
      <c r="DD51" s="7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47"/>
    </row>
    <row r="52" spans="1:132" s="275" customFormat="1" x14ac:dyDescent="0.25">
      <c r="A52" s="164"/>
      <c r="B52" s="151"/>
      <c r="C52" s="3"/>
      <c r="D52" s="3"/>
      <c r="E52" s="118"/>
      <c r="F52" s="118"/>
      <c r="G52" s="41"/>
      <c r="H52" s="41"/>
      <c r="AK52" s="28"/>
      <c r="AL52" s="28"/>
      <c r="AY52" s="103"/>
      <c r="AZ52" s="103"/>
      <c r="BM52" s="28"/>
      <c r="BN52" s="28"/>
      <c r="BO52" s="31"/>
      <c r="BP52" s="31"/>
      <c r="CA52" s="28"/>
      <c r="CB52" s="28"/>
      <c r="CN52" s="419"/>
      <c r="CO52" s="253"/>
      <c r="CP52" s="28"/>
      <c r="CQ52" s="28"/>
      <c r="CR52" s="28"/>
      <c r="CS52" s="28"/>
      <c r="CT52" s="28"/>
      <c r="CU52" s="28"/>
      <c r="CV52" s="406"/>
      <c r="CW52" s="113"/>
      <c r="CX52" s="113"/>
      <c r="CY52" s="135"/>
      <c r="CZ52" s="135"/>
      <c r="DA52" s="24"/>
      <c r="DB52" s="24"/>
      <c r="DC52" s="24"/>
      <c r="DD52" s="7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47"/>
    </row>
    <row r="53" spans="1:132" s="275" customFormat="1" x14ac:dyDescent="0.25">
      <c r="A53" s="164"/>
      <c r="B53" s="151"/>
      <c r="C53" s="3"/>
      <c r="D53" s="3"/>
      <c r="E53" s="118"/>
      <c r="F53" s="118"/>
      <c r="G53" s="41"/>
      <c r="H53" s="41"/>
      <c r="AK53" s="28"/>
      <c r="AL53" s="28"/>
      <c r="AY53" s="103"/>
      <c r="AZ53" s="103"/>
      <c r="BM53" s="28"/>
      <c r="BN53" s="28"/>
      <c r="BO53" s="31"/>
      <c r="BP53" s="31"/>
      <c r="CA53" s="28"/>
      <c r="CB53" s="28"/>
      <c r="CN53" s="419"/>
      <c r="CO53" s="253"/>
      <c r="CP53" s="28"/>
      <c r="CQ53" s="28"/>
      <c r="CR53" s="28"/>
      <c r="CS53" s="28"/>
      <c r="CT53" s="28"/>
      <c r="CU53" s="28"/>
      <c r="CV53" s="406"/>
      <c r="CW53" s="113"/>
      <c r="CX53" s="113"/>
      <c r="CY53" s="135"/>
      <c r="CZ53" s="135"/>
      <c r="DA53" s="24"/>
      <c r="DB53" s="24"/>
      <c r="DC53" s="24"/>
      <c r="DD53" s="7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47"/>
    </row>
    <row r="54" spans="1:132" s="275" customFormat="1" x14ac:dyDescent="0.25">
      <c r="A54" s="164"/>
      <c r="B54" s="151"/>
      <c r="C54" s="3"/>
      <c r="D54" s="3"/>
      <c r="E54" s="118"/>
      <c r="F54" s="118"/>
      <c r="G54" s="41"/>
      <c r="H54" s="41"/>
      <c r="AK54" s="28"/>
      <c r="AL54" s="28"/>
      <c r="AY54" s="103"/>
      <c r="AZ54" s="103"/>
      <c r="BM54" s="28"/>
      <c r="BN54" s="28"/>
      <c r="BO54" s="31"/>
      <c r="BP54" s="31"/>
      <c r="CA54" s="28"/>
      <c r="CB54" s="28"/>
      <c r="CN54" s="419"/>
      <c r="CO54" s="253"/>
      <c r="CP54" s="28"/>
      <c r="CQ54" s="28"/>
      <c r="CR54" s="28"/>
      <c r="CS54" s="28"/>
      <c r="CT54" s="28"/>
      <c r="CU54" s="28"/>
      <c r="CV54" s="406"/>
      <c r="CW54" s="113"/>
      <c r="CX54" s="113"/>
      <c r="CY54" s="135"/>
      <c r="CZ54" s="135"/>
      <c r="DA54" s="24"/>
      <c r="DB54" s="24"/>
      <c r="DC54" s="24"/>
      <c r="DD54" s="7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47"/>
    </row>
    <row r="55" spans="1:132" s="275" customFormat="1" x14ac:dyDescent="0.25">
      <c r="A55" s="164"/>
      <c r="B55" s="151"/>
      <c r="C55" s="3"/>
      <c r="D55" s="3"/>
      <c r="E55" s="118"/>
      <c r="F55" s="118"/>
      <c r="G55" s="41"/>
      <c r="H55" s="41"/>
      <c r="AK55" s="28"/>
      <c r="AL55" s="28"/>
      <c r="AY55" s="103"/>
      <c r="AZ55" s="103"/>
      <c r="BM55" s="28"/>
      <c r="BN55" s="28"/>
      <c r="BO55" s="31"/>
      <c r="BP55" s="31"/>
      <c r="CA55" s="28"/>
      <c r="CB55" s="28"/>
      <c r="CN55" s="419"/>
      <c r="CO55" s="253"/>
      <c r="CP55" s="28"/>
      <c r="CQ55" s="28"/>
      <c r="CR55" s="28"/>
      <c r="CS55" s="28"/>
      <c r="CT55" s="28"/>
      <c r="CU55" s="28"/>
      <c r="CV55" s="406"/>
      <c r="CW55" s="113"/>
      <c r="CX55" s="113"/>
      <c r="CY55" s="135"/>
      <c r="CZ55" s="135"/>
      <c r="DA55" s="24"/>
      <c r="DB55" s="24"/>
      <c r="DC55" s="24"/>
      <c r="DD55" s="7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47"/>
    </row>
    <row r="56" spans="1:132" s="275" customFormat="1" x14ac:dyDescent="0.25">
      <c r="A56" s="164"/>
      <c r="B56" s="151"/>
      <c r="C56" s="3"/>
      <c r="D56" s="3"/>
      <c r="E56" s="118"/>
      <c r="F56" s="118"/>
      <c r="G56" s="41"/>
      <c r="H56" s="41"/>
      <c r="AK56" s="28"/>
      <c r="AL56" s="28"/>
      <c r="AY56" s="103"/>
      <c r="AZ56" s="103"/>
      <c r="BM56" s="28"/>
      <c r="BN56" s="28"/>
      <c r="BO56" s="31"/>
      <c r="BP56" s="31"/>
      <c r="CA56" s="28"/>
      <c r="CB56" s="28"/>
      <c r="CN56" s="419"/>
      <c r="CO56" s="253"/>
      <c r="CP56" s="28"/>
      <c r="CQ56" s="28"/>
      <c r="CR56" s="28"/>
      <c r="CS56" s="28"/>
      <c r="CT56" s="28"/>
      <c r="CU56" s="28"/>
      <c r="CV56" s="406"/>
      <c r="CW56" s="113"/>
      <c r="CX56" s="113"/>
      <c r="CY56" s="135"/>
      <c r="CZ56" s="135"/>
      <c r="DA56" s="24"/>
      <c r="DB56" s="24"/>
      <c r="DC56" s="24"/>
      <c r="DD56" s="7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47"/>
    </row>
    <row r="57" spans="1:132" s="275" customFormat="1" x14ac:dyDescent="0.25">
      <c r="A57" s="164"/>
      <c r="B57" s="151"/>
      <c r="C57" s="3"/>
      <c r="D57" s="3"/>
      <c r="E57" s="118"/>
      <c r="F57" s="118"/>
      <c r="G57" s="41"/>
      <c r="H57" s="41"/>
      <c r="AK57" s="28"/>
      <c r="AL57" s="28"/>
      <c r="AY57" s="103"/>
      <c r="AZ57" s="103"/>
      <c r="BM57" s="28"/>
      <c r="BN57" s="28"/>
      <c r="BO57" s="31"/>
      <c r="BP57" s="31"/>
      <c r="CA57" s="28"/>
      <c r="CB57" s="28"/>
      <c r="CN57" s="419"/>
      <c r="CO57" s="253"/>
      <c r="CP57" s="28"/>
      <c r="CQ57" s="28"/>
      <c r="CR57" s="28"/>
      <c r="CS57" s="28"/>
      <c r="CT57" s="28"/>
      <c r="CU57" s="28"/>
      <c r="CV57" s="406"/>
      <c r="CW57" s="113"/>
      <c r="CX57" s="113"/>
      <c r="CY57" s="135"/>
      <c r="CZ57" s="135"/>
      <c r="DA57" s="24"/>
      <c r="DB57" s="24"/>
      <c r="DC57" s="24"/>
      <c r="DD57" s="7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47"/>
    </row>
    <row r="58" spans="1:132" s="275" customFormat="1" x14ac:dyDescent="0.25">
      <c r="A58" s="164"/>
      <c r="B58" s="151"/>
      <c r="C58" s="3"/>
      <c r="D58" s="3"/>
      <c r="E58" s="118"/>
      <c r="F58" s="118"/>
      <c r="G58" s="41"/>
      <c r="H58" s="41"/>
      <c r="AK58" s="28"/>
      <c r="AL58" s="28"/>
      <c r="AY58" s="103"/>
      <c r="AZ58" s="103"/>
      <c r="BM58" s="28"/>
      <c r="BN58" s="28"/>
      <c r="BO58" s="31"/>
      <c r="BP58" s="31"/>
      <c r="CA58" s="28"/>
      <c r="CB58" s="28"/>
      <c r="CN58" s="419"/>
      <c r="CO58" s="253"/>
      <c r="CP58" s="28"/>
      <c r="CQ58" s="28"/>
      <c r="CR58" s="28"/>
      <c r="CS58" s="28"/>
      <c r="CT58" s="28"/>
      <c r="CU58" s="28"/>
      <c r="CV58" s="406"/>
      <c r="CW58" s="113"/>
      <c r="CX58" s="113"/>
      <c r="CY58" s="135"/>
      <c r="CZ58" s="135"/>
      <c r="DA58" s="24"/>
      <c r="DB58" s="24"/>
      <c r="DC58" s="24"/>
      <c r="DD58" s="7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47"/>
    </row>
    <row r="59" spans="1:132" s="275" customFormat="1" x14ac:dyDescent="0.25">
      <c r="A59" s="164"/>
      <c r="B59" s="151"/>
      <c r="C59" s="3"/>
      <c r="D59" s="3"/>
      <c r="E59" s="118"/>
      <c r="F59" s="118"/>
      <c r="G59" s="41"/>
      <c r="H59" s="41"/>
      <c r="AK59" s="28"/>
      <c r="AL59" s="28"/>
      <c r="AY59" s="103"/>
      <c r="AZ59" s="103"/>
      <c r="BM59" s="28"/>
      <c r="BN59" s="28"/>
      <c r="BO59" s="31"/>
      <c r="BP59" s="31"/>
      <c r="CA59" s="28"/>
      <c r="CB59" s="28"/>
      <c r="CN59" s="419"/>
      <c r="CO59" s="253"/>
      <c r="CP59" s="28"/>
      <c r="CQ59" s="28"/>
      <c r="CR59" s="28"/>
      <c r="CS59" s="28"/>
      <c r="CT59" s="28"/>
      <c r="CU59" s="28"/>
      <c r="CV59" s="406"/>
      <c r="CW59" s="113"/>
      <c r="CX59" s="113"/>
      <c r="CY59" s="135"/>
      <c r="CZ59" s="135"/>
      <c r="DA59" s="24"/>
      <c r="DB59" s="24"/>
      <c r="DC59" s="24"/>
      <c r="DD59" s="7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47"/>
    </row>
    <row r="60" spans="1:132" s="275" customFormat="1" x14ac:dyDescent="0.25">
      <c r="A60" s="164"/>
      <c r="B60" s="151"/>
      <c r="C60" s="3"/>
      <c r="D60" s="3"/>
      <c r="E60" s="118"/>
      <c r="F60" s="118"/>
      <c r="G60" s="41"/>
      <c r="H60" s="41"/>
      <c r="AK60" s="28"/>
      <c r="AL60" s="28"/>
      <c r="AY60" s="103"/>
      <c r="AZ60" s="103"/>
      <c r="BM60" s="28"/>
      <c r="BN60" s="28"/>
      <c r="BO60" s="31"/>
      <c r="BP60" s="31"/>
      <c r="CA60" s="28"/>
      <c r="CB60" s="28"/>
      <c r="CN60" s="419"/>
      <c r="CO60" s="253"/>
      <c r="CP60" s="28"/>
      <c r="CQ60" s="28"/>
      <c r="CR60" s="28"/>
      <c r="CS60" s="28"/>
      <c r="CT60" s="28"/>
      <c r="CU60" s="28"/>
      <c r="CV60" s="406"/>
      <c r="CW60" s="113"/>
      <c r="CX60" s="113"/>
      <c r="CY60" s="135"/>
      <c r="CZ60" s="135"/>
      <c r="DA60" s="24"/>
      <c r="DB60" s="24"/>
      <c r="DC60" s="24"/>
      <c r="DD60" s="7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47"/>
    </row>
    <row r="61" spans="1:132" s="275" customFormat="1" x14ac:dyDescent="0.25">
      <c r="A61" s="164"/>
      <c r="B61" s="151"/>
      <c r="C61" s="3"/>
      <c r="D61" s="3"/>
      <c r="E61" s="118"/>
      <c r="F61" s="118"/>
      <c r="G61" s="41"/>
      <c r="H61" s="41"/>
      <c r="AK61" s="28"/>
      <c r="AL61" s="28"/>
      <c r="AY61" s="103"/>
      <c r="AZ61" s="103"/>
      <c r="BM61" s="28"/>
      <c r="BN61" s="28"/>
      <c r="BO61" s="31"/>
      <c r="BP61" s="31"/>
      <c r="CA61" s="28"/>
      <c r="CB61" s="28"/>
      <c r="CN61" s="419"/>
      <c r="CO61" s="253"/>
      <c r="CP61" s="28"/>
      <c r="CQ61" s="28"/>
      <c r="CR61" s="28"/>
      <c r="CS61" s="28"/>
      <c r="CT61" s="28"/>
      <c r="CU61" s="28"/>
      <c r="CV61" s="406"/>
      <c r="CW61" s="113"/>
      <c r="CX61" s="113"/>
      <c r="CY61" s="135"/>
      <c r="CZ61" s="135"/>
      <c r="DA61" s="24"/>
      <c r="DB61" s="24"/>
      <c r="DC61" s="24"/>
      <c r="DD61" s="7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47"/>
    </row>
    <row r="62" spans="1:132" s="275" customFormat="1" x14ac:dyDescent="0.25">
      <c r="A62" s="164"/>
      <c r="B62" s="151"/>
      <c r="C62" s="3"/>
      <c r="D62" s="3"/>
      <c r="E62" s="118"/>
      <c r="F62" s="118"/>
      <c r="G62" s="41"/>
      <c r="H62" s="41"/>
      <c r="AK62" s="28"/>
      <c r="AL62" s="28"/>
      <c r="AY62" s="103"/>
      <c r="AZ62" s="103"/>
      <c r="BM62" s="28"/>
      <c r="BN62" s="28"/>
      <c r="BO62" s="31"/>
      <c r="BP62" s="31"/>
      <c r="CA62" s="28"/>
      <c r="CB62" s="28"/>
      <c r="CN62" s="419"/>
      <c r="CO62" s="253"/>
      <c r="CP62" s="28"/>
      <c r="CQ62" s="28"/>
      <c r="CR62" s="28"/>
      <c r="CS62" s="28"/>
      <c r="CT62" s="28"/>
      <c r="CU62" s="28"/>
      <c r="CV62" s="406"/>
      <c r="CW62" s="113"/>
      <c r="CX62" s="113"/>
      <c r="CY62" s="135"/>
      <c r="CZ62" s="135"/>
      <c r="DA62" s="24"/>
      <c r="DB62" s="24"/>
      <c r="DC62" s="24"/>
      <c r="DD62" s="7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47"/>
    </row>
    <row r="63" spans="1:132" s="275" customFormat="1" x14ac:dyDescent="0.25">
      <c r="A63" s="164"/>
      <c r="B63" s="151"/>
      <c r="C63" s="3"/>
      <c r="D63" s="3"/>
      <c r="E63" s="118"/>
      <c r="F63" s="118"/>
      <c r="G63" s="41"/>
      <c r="H63" s="41"/>
      <c r="AK63" s="28"/>
      <c r="AL63" s="28"/>
      <c r="AY63" s="103"/>
      <c r="AZ63" s="103"/>
      <c r="BM63" s="28"/>
      <c r="BN63" s="28"/>
      <c r="BO63" s="31"/>
      <c r="BP63" s="31"/>
      <c r="CA63" s="28"/>
      <c r="CB63" s="28"/>
      <c r="CP63" s="28"/>
      <c r="CQ63" s="28"/>
      <c r="CR63" s="28"/>
      <c r="CS63" s="28"/>
      <c r="CT63" s="28"/>
      <c r="CU63" s="28"/>
      <c r="CV63" s="406"/>
      <c r="CW63" s="31"/>
      <c r="CX63" s="31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47">
        <f>+CV63*(COUNTBLANK(CW63:EA63)-1)</f>
        <v>0</v>
      </c>
    </row>
    <row r="64" spans="1:132" x14ac:dyDescent="0.25">
      <c r="A64" s="164"/>
      <c r="B64" s="151"/>
      <c r="E64" s="118"/>
      <c r="AK64" s="28"/>
      <c r="AL64" s="28"/>
      <c r="AY64" s="103"/>
      <c r="AZ64" s="103"/>
      <c r="BM64" s="28"/>
      <c r="BN64" s="28"/>
      <c r="BO64" s="31"/>
      <c r="BP64" s="31"/>
      <c r="CA64" s="28"/>
      <c r="CB64" s="28"/>
      <c r="CU64" s="28"/>
      <c r="CV64" s="28"/>
      <c r="CW64" s="31"/>
      <c r="CX64" s="31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47">
        <f>+CV64*(COUNTBLANK(CW64:EA64)-1)</f>
        <v>0</v>
      </c>
    </row>
    <row r="65" spans="1:132" x14ac:dyDescent="0.25">
      <c r="B65" s="90" t="s">
        <v>930</v>
      </c>
      <c r="AK65" s="28"/>
      <c r="AL65" s="28"/>
      <c r="BM65" s="28"/>
      <c r="BN65" s="28"/>
      <c r="BO65" s="31"/>
      <c r="BP65" s="31"/>
      <c r="CA65" s="28"/>
      <c r="CB65" s="28"/>
      <c r="EB65" s="47">
        <f>+CV65*(COUNTBLANK(CW65:EA65)-1)</f>
        <v>0</v>
      </c>
    </row>
    <row r="66" spans="1:132" x14ac:dyDescent="0.25">
      <c r="B66" s="92"/>
      <c r="C66" s="91">
        <v>4</v>
      </c>
      <c r="D66" s="91" t="s">
        <v>935</v>
      </c>
      <c r="BM66" s="28"/>
      <c r="BN66" s="28"/>
      <c r="BO66" s="31"/>
      <c r="BP66" s="31"/>
      <c r="CA66" s="28"/>
      <c r="CB66" s="28"/>
      <c r="EB66" s="47">
        <f>+CV66*(COUNTBLANK(CW66:EA66)-1)</f>
        <v>0</v>
      </c>
    </row>
    <row r="67" spans="1:132" x14ac:dyDescent="0.25">
      <c r="B67" s="86"/>
      <c r="C67" s="91"/>
      <c r="D67" s="91" t="s">
        <v>940</v>
      </c>
      <c r="BM67" s="28"/>
      <c r="BN67" s="28"/>
      <c r="BO67" s="31"/>
      <c r="BP67" s="31"/>
      <c r="CA67" s="28"/>
      <c r="CB67" s="28"/>
    </row>
    <row r="68" spans="1:132" x14ac:dyDescent="0.25">
      <c r="A68">
        <v>3</v>
      </c>
      <c r="B68" s="62">
        <v>200</v>
      </c>
      <c r="C68" s="62"/>
      <c r="BM68" s="28"/>
      <c r="BN68" s="28"/>
      <c r="BO68" s="31"/>
      <c r="BP68" s="31"/>
      <c r="CA68" s="28"/>
      <c r="CB68" s="28"/>
    </row>
    <row r="69" spans="1:132" x14ac:dyDescent="0.25">
      <c r="A69">
        <v>4</v>
      </c>
      <c r="B69" s="62">
        <v>300</v>
      </c>
      <c r="C69" s="99">
        <v>0</v>
      </c>
      <c r="D69" s="88">
        <f t="shared" ref="D69:D80" si="3">IFERROR(C69*B68, 0)</f>
        <v>0</v>
      </c>
      <c r="BM69" s="28"/>
      <c r="BN69" s="28"/>
      <c r="BO69" s="31"/>
      <c r="BP69" s="31"/>
      <c r="CA69" s="28"/>
      <c r="CB69" s="28"/>
    </row>
    <row r="70" spans="1:132" x14ac:dyDescent="0.25">
      <c r="A70">
        <v>5</v>
      </c>
      <c r="B70" s="62">
        <v>350</v>
      </c>
      <c r="C70" s="99">
        <v>0</v>
      </c>
      <c r="D70" s="88">
        <f t="shared" si="3"/>
        <v>0</v>
      </c>
      <c r="BM70" s="28"/>
      <c r="BN70" s="28"/>
      <c r="BO70" s="31"/>
      <c r="BP70" s="31"/>
      <c r="CA70" s="28"/>
      <c r="CB70" s="28"/>
    </row>
    <row r="71" spans="1:132" x14ac:dyDescent="0.25">
      <c r="A71">
        <v>6</v>
      </c>
      <c r="B71" s="62">
        <v>400</v>
      </c>
      <c r="C71" s="99">
        <v>0</v>
      </c>
      <c r="D71" s="88">
        <f t="shared" si="3"/>
        <v>0</v>
      </c>
      <c r="BM71" s="28"/>
      <c r="BN71" s="28"/>
      <c r="BO71" s="31"/>
      <c r="BP71" s="31"/>
      <c r="CA71" s="28"/>
      <c r="CB71" s="28"/>
    </row>
    <row r="72" spans="1:132" x14ac:dyDescent="0.25">
      <c r="A72">
        <v>7</v>
      </c>
      <c r="B72" s="62">
        <v>500</v>
      </c>
      <c r="C72" s="99">
        <v>1</v>
      </c>
      <c r="D72" s="88">
        <f t="shared" si="3"/>
        <v>400</v>
      </c>
      <c r="BM72" s="28"/>
      <c r="BN72" s="28"/>
      <c r="BO72" s="31"/>
      <c r="BP72" s="31"/>
      <c r="CA72" s="28"/>
      <c r="CB72" s="28"/>
    </row>
    <row r="73" spans="1:132" x14ac:dyDescent="0.25">
      <c r="A73">
        <v>8</v>
      </c>
      <c r="B73" s="62">
        <v>550</v>
      </c>
      <c r="C73" s="99">
        <v>0</v>
      </c>
      <c r="D73" s="88">
        <f t="shared" si="3"/>
        <v>0</v>
      </c>
      <c r="BM73" s="28"/>
      <c r="BN73" s="28"/>
      <c r="BO73" s="31"/>
      <c r="BP73" s="31"/>
      <c r="CA73" s="28"/>
      <c r="CB73" s="28"/>
    </row>
    <row r="74" spans="1:132" x14ac:dyDescent="0.25">
      <c r="A74">
        <v>9</v>
      </c>
      <c r="B74" s="62">
        <v>600</v>
      </c>
      <c r="C74" s="99">
        <v>0</v>
      </c>
      <c r="D74" s="88">
        <f t="shared" si="3"/>
        <v>0</v>
      </c>
      <c r="BC74">
        <f>1140-270</f>
        <v>870</v>
      </c>
    </row>
    <row r="75" spans="1:132" x14ac:dyDescent="0.25">
      <c r="A75">
        <v>10</v>
      </c>
      <c r="B75" s="62">
        <v>650</v>
      </c>
      <c r="C75" s="99">
        <v>0</v>
      </c>
      <c r="D75" s="88">
        <f t="shared" si="3"/>
        <v>0</v>
      </c>
      <c r="DE75" s="275">
        <f>14000+3900+3900+2700</f>
        <v>24500</v>
      </c>
    </row>
    <row r="76" spans="1:132" x14ac:dyDescent="0.25">
      <c r="A76">
        <v>11</v>
      </c>
      <c r="B76" s="62">
        <v>700</v>
      </c>
      <c r="C76" s="99">
        <v>2</v>
      </c>
      <c r="D76" s="88">
        <f t="shared" si="3"/>
        <v>1300</v>
      </c>
    </row>
    <row r="77" spans="1:132" x14ac:dyDescent="0.25">
      <c r="A77">
        <v>12</v>
      </c>
      <c r="B77" s="62">
        <v>750</v>
      </c>
      <c r="C77" s="99">
        <v>0</v>
      </c>
      <c r="D77" s="88">
        <f t="shared" si="3"/>
        <v>0</v>
      </c>
    </row>
    <row r="78" spans="1:132" x14ac:dyDescent="0.25">
      <c r="A78">
        <v>13</v>
      </c>
      <c r="B78" s="62">
        <v>800</v>
      </c>
      <c r="C78" s="99">
        <v>0</v>
      </c>
      <c r="D78" s="88">
        <f t="shared" si="3"/>
        <v>0</v>
      </c>
    </row>
    <row r="79" spans="1:132" x14ac:dyDescent="0.25">
      <c r="B79" s="62" t="s">
        <v>931</v>
      </c>
      <c r="C79" s="99">
        <v>12</v>
      </c>
      <c r="D79" s="88">
        <f t="shared" si="3"/>
        <v>9600</v>
      </c>
      <c r="CF79">
        <f>3200*8</f>
        <v>25600</v>
      </c>
      <c r="CJ79">
        <f>8400+4400</f>
        <v>12800</v>
      </c>
    </row>
    <row r="80" spans="1:132" ht="15.75" thickBot="1" x14ac:dyDescent="0.3">
      <c r="B80" s="87" t="s">
        <v>932</v>
      </c>
      <c r="C80" s="62">
        <v>2</v>
      </c>
      <c r="D80" s="88">
        <f t="shared" si="3"/>
        <v>0</v>
      </c>
      <c r="CJ80">
        <v>12800</v>
      </c>
    </row>
    <row r="81" spans="2:4" ht="16.5" thickTop="1" thickBot="1" x14ac:dyDescent="0.3">
      <c r="B81" t="s">
        <v>933</v>
      </c>
      <c r="C81" s="94">
        <f>SUM(C69:C80)</f>
        <v>17</v>
      </c>
      <c r="D81" s="96">
        <f>SUM(D69:D80)</f>
        <v>11300</v>
      </c>
    </row>
    <row r="82" spans="2:4" ht="15.75" hidden="1" outlineLevel="1" thickTop="1" x14ac:dyDescent="0.25">
      <c r="B82" t="s">
        <v>937</v>
      </c>
      <c r="C82" s="62"/>
    </row>
    <row r="83" spans="2:4" ht="15.75" hidden="1" outlineLevel="1" thickTop="1" x14ac:dyDescent="0.25">
      <c r="B83" t="s">
        <v>936</v>
      </c>
      <c r="C83" s="62"/>
      <c r="D83" s="88">
        <f>-SUM(Y5:Y83)</f>
        <v>-10500</v>
      </c>
    </row>
    <row r="84" spans="2:4" ht="16.5" collapsed="1" thickTop="1" thickBot="1" x14ac:dyDescent="0.3">
      <c r="C84" s="62"/>
      <c r="D84" s="95">
        <f>+D81+D83</f>
        <v>800</v>
      </c>
    </row>
    <row r="85" spans="2:4" ht="15.75" hidden="1" outlineLevel="1" thickTop="1" x14ac:dyDescent="0.25">
      <c r="B85" t="s">
        <v>941</v>
      </c>
    </row>
    <row r="86" spans="2:4" ht="15.75" hidden="1" outlineLevel="1" thickTop="1" x14ac:dyDescent="0.25">
      <c r="B86" t="s">
        <v>942</v>
      </c>
      <c r="C86" s="97"/>
      <c r="D86" s="88">
        <f>-SUM(Z3:Z87)</f>
        <v>-10500</v>
      </c>
    </row>
    <row r="87" spans="2:4" ht="16.5" collapsed="1" thickTop="1" thickBot="1" x14ac:dyDescent="0.3">
      <c r="C87" s="97"/>
      <c r="D87" s="95">
        <f>+D81+D86</f>
        <v>800</v>
      </c>
    </row>
    <row r="88" spans="2:4" ht="15.75" hidden="1" outlineLevel="1" thickTop="1" x14ac:dyDescent="0.25">
      <c r="B88" t="s">
        <v>943</v>
      </c>
    </row>
    <row r="89" spans="2:4" ht="15.75" hidden="1" outlineLevel="1" thickTop="1" x14ac:dyDescent="0.25">
      <c r="B89" t="s">
        <v>944</v>
      </c>
      <c r="C89" s="97"/>
      <c r="D89" s="88">
        <f>-SUM(AA3:AA91)</f>
        <v>-9300</v>
      </c>
    </row>
    <row r="90" spans="2:4" ht="16.5" collapsed="1" thickTop="1" thickBot="1" x14ac:dyDescent="0.3">
      <c r="C90" s="97"/>
      <c r="D90" s="95">
        <f>+D81+D89</f>
        <v>2000</v>
      </c>
    </row>
    <row r="91" spans="2:4" ht="15.75" hidden="1" outlineLevel="1" thickTop="1" x14ac:dyDescent="0.25">
      <c r="B91" t="s">
        <v>945</v>
      </c>
    </row>
    <row r="92" spans="2:4" ht="15.75" hidden="1" outlineLevel="1" thickTop="1" x14ac:dyDescent="0.25">
      <c r="B92" t="s">
        <v>946</v>
      </c>
      <c r="C92" s="97"/>
      <c r="D92" s="88">
        <f>-SUM(AB3:AB84)</f>
        <v>-9300</v>
      </c>
    </row>
    <row r="93" spans="2:4" ht="16.5" collapsed="1" thickTop="1" thickBot="1" x14ac:dyDescent="0.3">
      <c r="C93" s="97"/>
      <c r="D93" s="95">
        <f>+D81+D92</f>
        <v>2000</v>
      </c>
    </row>
    <row r="94" spans="2:4" ht="15.75" thickTop="1" x14ac:dyDescent="0.25">
      <c r="B94" t="s">
        <v>951</v>
      </c>
    </row>
    <row r="95" spans="2:4" x14ac:dyDescent="0.25">
      <c r="B95" t="s">
        <v>952</v>
      </c>
      <c r="C95" s="116"/>
      <c r="D95" s="88">
        <f>-SUM(AC5:AC87)</f>
        <v>-9700</v>
      </c>
    </row>
    <row r="96" spans="2:4" ht="15.75" thickBot="1" x14ac:dyDescent="0.3">
      <c r="C96" s="116"/>
      <c r="D96" s="95">
        <f>+D81+D98</f>
        <v>7050</v>
      </c>
    </row>
    <row r="97" spans="2:4" ht="15.75" thickTop="1" x14ac:dyDescent="0.25">
      <c r="B97" t="s">
        <v>974</v>
      </c>
      <c r="D97" s="88"/>
    </row>
    <row r="98" spans="2:4" x14ac:dyDescent="0.25">
      <c r="B98" t="s">
        <v>975</v>
      </c>
      <c r="D98" s="126">
        <f>-SUM(AD5:AD13)</f>
        <v>-4250</v>
      </c>
    </row>
    <row r="99" spans="2:4" ht="15.75" thickBot="1" x14ac:dyDescent="0.3">
      <c r="D99" s="127">
        <f>+D81+D98</f>
        <v>7050</v>
      </c>
    </row>
    <row r="100" spans="2:4" ht="15.75" thickTop="1" x14ac:dyDescent="0.25">
      <c r="B100" t="s">
        <v>976</v>
      </c>
    </row>
    <row r="101" spans="2:4" x14ac:dyDescent="0.25">
      <c r="B101" t="s">
        <v>977</v>
      </c>
      <c r="D101" s="126">
        <f>-SUM(AE5:AE66)</f>
        <v>-9700</v>
      </c>
    </row>
    <row r="102" spans="2:4" ht="15.75" thickBot="1" x14ac:dyDescent="0.3">
      <c r="D102" s="127">
        <f>+D81+D101</f>
        <v>1600</v>
      </c>
    </row>
    <row r="103" spans="2:4" ht="15.75" thickTop="1" x14ac:dyDescent="0.25">
      <c r="B103" t="s">
        <v>978</v>
      </c>
    </row>
    <row r="104" spans="2:4" x14ac:dyDescent="0.25">
      <c r="B104" t="s">
        <v>979</v>
      </c>
      <c r="D104" s="126">
        <f>-SUM(AF5:AF66)</f>
        <v>-9700</v>
      </c>
    </row>
    <row r="105" spans="2:4" ht="15.75" thickBot="1" x14ac:dyDescent="0.3">
      <c r="D105" s="127">
        <f>+D81+D104</f>
        <v>1600</v>
      </c>
    </row>
    <row r="106" spans="2:4" ht="15.75" thickTop="1" x14ac:dyDescent="0.25">
      <c r="B106" t="s">
        <v>980</v>
      </c>
    </row>
    <row r="107" spans="2:4" x14ac:dyDescent="0.25">
      <c r="B107" t="s">
        <v>981</v>
      </c>
      <c r="D107" s="126">
        <f>-SUM(AG5:AG66)</f>
        <v>-9700</v>
      </c>
    </row>
    <row r="108" spans="2:4" ht="15.75" thickBot="1" x14ac:dyDescent="0.3">
      <c r="D108" s="127">
        <f>+D81+D107</f>
        <v>1600</v>
      </c>
    </row>
    <row r="109" spans="2:4" ht="15.75" thickTop="1" x14ac:dyDescent="0.25">
      <c r="B109" t="s">
        <v>982</v>
      </c>
    </row>
    <row r="110" spans="2:4" x14ac:dyDescent="0.25">
      <c r="B110" t="s">
        <v>983</v>
      </c>
      <c r="D110" s="126">
        <f>-SUM(AH5:AH66)</f>
        <v>-9700</v>
      </c>
    </row>
    <row r="111" spans="2:4" ht="15.75" thickBot="1" x14ac:dyDescent="0.3">
      <c r="D111" s="127">
        <f>+D81+D110</f>
        <v>1600</v>
      </c>
    </row>
    <row r="112" spans="2:4" ht="15.75" thickTop="1" x14ac:dyDescent="0.25">
      <c r="B112" t="s">
        <v>984</v>
      </c>
    </row>
    <row r="113" spans="2:4" x14ac:dyDescent="0.25">
      <c r="B113" t="s">
        <v>985</v>
      </c>
      <c r="D113" s="126">
        <f>-SUM(AI5:AI66)</f>
        <v>-9050</v>
      </c>
    </row>
    <row r="114" spans="2:4" ht="15.75" thickBot="1" x14ac:dyDescent="0.3">
      <c r="D114" s="127">
        <f>+D81+D113</f>
        <v>2250</v>
      </c>
    </row>
    <row r="115" spans="2:4" ht="15.75" thickTop="1" x14ac:dyDescent="0.25">
      <c r="B115" t="s">
        <v>987</v>
      </c>
    </row>
    <row r="116" spans="2:4" x14ac:dyDescent="0.25">
      <c r="B116" t="s">
        <v>988</v>
      </c>
      <c r="D116" s="126">
        <f>-SUM(AJ5:AJ69)</f>
        <v>-9050</v>
      </c>
    </row>
    <row r="117" spans="2:4" ht="15.75" thickBot="1" x14ac:dyDescent="0.3">
      <c r="D117" s="127">
        <f>+D81+D116</f>
        <v>2250</v>
      </c>
    </row>
    <row r="118" spans="2:4" ht="15.75" thickTop="1" x14ac:dyDescent="0.25"/>
  </sheetData>
  <autoFilter ref="A3:AP11"/>
  <mergeCells count="5">
    <mergeCell ref="AQ29:AX29"/>
    <mergeCell ref="AQ31:AX31"/>
    <mergeCell ref="AL34:AX34"/>
    <mergeCell ref="CB36:CH36"/>
    <mergeCell ref="CN24:CO24"/>
  </mergeCells>
  <pageMargins left="0.2" right="0.2" top="0.5" bottom="0.5" header="0.3" footer="0.3"/>
  <pageSetup paperSize="9" scale="115" orientation="portrait" horizontalDpi="4294967293" verticalDpi="4294967293" r:id="rId1"/>
  <headerFooter>
    <oddHeader>&amp;L&amp;"Calibri"&amp;10&amp;K000000CLASSIFICATION: C1 - CONTROLLED&amp;1#</oddHeader>
  </headerFooter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zoomScaleNormal="100" workbookViewId="0">
      <selection activeCell="B3" sqref="B3:E18"/>
    </sheetView>
  </sheetViews>
  <sheetFormatPr defaultRowHeight="15" x14ac:dyDescent="0.25"/>
  <cols>
    <col min="2" max="2" width="28.28515625" customWidth="1"/>
    <col min="3" max="3" width="13.28515625" style="275" customWidth="1"/>
    <col min="4" max="4" width="15" customWidth="1"/>
    <col min="5" max="5" width="13.28515625" bestFit="1" customWidth="1"/>
  </cols>
  <sheetData>
    <row r="3" spans="2:5" x14ac:dyDescent="0.25">
      <c r="B3" s="31" t="s">
        <v>4028</v>
      </c>
      <c r="C3" s="31"/>
      <c r="D3" s="31"/>
      <c r="E3" s="31"/>
    </row>
    <row r="4" spans="2:5" x14ac:dyDescent="0.25">
      <c r="B4" s="64" t="s">
        <v>940</v>
      </c>
      <c r="C4" s="64" t="s">
        <v>4197</v>
      </c>
      <c r="D4" s="64" t="s">
        <v>4589</v>
      </c>
      <c r="E4" s="31" t="s">
        <v>932</v>
      </c>
    </row>
    <row r="5" spans="2:5" x14ac:dyDescent="0.25">
      <c r="B5" s="31" t="s">
        <v>4027</v>
      </c>
      <c r="C5" s="350">
        <v>0</v>
      </c>
      <c r="D5" s="351">
        <f>'Prep-I'!AL1</f>
        <v>7400</v>
      </c>
      <c r="E5" s="425">
        <f>+D5+C5</f>
        <v>7400</v>
      </c>
    </row>
    <row r="6" spans="2:5" x14ac:dyDescent="0.25">
      <c r="B6" s="31" t="s">
        <v>125</v>
      </c>
      <c r="C6" s="350">
        <f>'Prep-II'!AA1</f>
        <v>0</v>
      </c>
      <c r="D6" s="351">
        <f>'Prep-II'!BB1</f>
        <v>21000</v>
      </c>
      <c r="E6" s="425">
        <f t="shared" ref="E6:E17" si="0">+D6+C6</f>
        <v>21000</v>
      </c>
    </row>
    <row r="7" spans="2:5" x14ac:dyDescent="0.25">
      <c r="B7" s="31" t="s">
        <v>110</v>
      </c>
      <c r="C7" s="350">
        <f>'Class-I'!AO1</f>
        <v>0</v>
      </c>
      <c r="D7" s="351">
        <f>'Class-I'!BP1</f>
        <v>49000</v>
      </c>
      <c r="E7" s="425">
        <f t="shared" si="0"/>
        <v>49000</v>
      </c>
    </row>
    <row r="8" spans="2:5" x14ac:dyDescent="0.25">
      <c r="B8" s="31" t="s">
        <v>2360</v>
      </c>
      <c r="C8" s="350">
        <f>'Class-II'!BC1</f>
        <v>8650</v>
      </c>
      <c r="D8" s="351">
        <f>'Class-II'!CD1</f>
        <v>11500</v>
      </c>
      <c r="E8" s="425">
        <f t="shared" si="0"/>
        <v>20150</v>
      </c>
    </row>
    <row r="9" spans="2:5" x14ac:dyDescent="0.25">
      <c r="B9" s="31" t="s">
        <v>2361</v>
      </c>
      <c r="C9" s="350">
        <f>'Class-III'!BQ1</f>
        <v>3000</v>
      </c>
      <c r="D9" s="351">
        <f>'Class-III'!CR1</f>
        <v>79400</v>
      </c>
      <c r="E9" s="425">
        <f t="shared" si="0"/>
        <v>82400</v>
      </c>
    </row>
    <row r="10" spans="2:5" x14ac:dyDescent="0.25">
      <c r="B10" s="31" t="s">
        <v>2362</v>
      </c>
      <c r="C10" s="350">
        <f>'Class-IV'!CE1</f>
        <v>12000</v>
      </c>
      <c r="D10" s="351">
        <f>'Class-IV'!DF1</f>
        <v>113600</v>
      </c>
      <c r="E10" s="425">
        <f t="shared" si="0"/>
        <v>125600</v>
      </c>
    </row>
    <row r="11" spans="2:5" x14ac:dyDescent="0.25">
      <c r="B11" s="31" t="s">
        <v>2363</v>
      </c>
      <c r="C11" s="350">
        <f>'Class-V'!CR15</f>
        <v>15400</v>
      </c>
      <c r="D11" s="351">
        <f>'Class-V'!DS1</f>
        <v>79700</v>
      </c>
      <c r="E11" s="425">
        <f t="shared" si="0"/>
        <v>95100</v>
      </c>
    </row>
    <row r="12" spans="2:5" x14ac:dyDescent="0.25">
      <c r="B12" s="31" t="s">
        <v>2364</v>
      </c>
      <c r="C12" s="350">
        <f>'Class-VI'!CS1</f>
        <v>0</v>
      </c>
      <c r="D12" s="351">
        <f>'Class-VI'!DT1</f>
        <v>33550</v>
      </c>
      <c r="E12" s="425">
        <f t="shared" si="0"/>
        <v>33550</v>
      </c>
    </row>
    <row r="13" spans="2:5" x14ac:dyDescent="0.25">
      <c r="B13" s="31" t="s">
        <v>2365</v>
      </c>
      <c r="C13" s="350">
        <f>'Class-VII'!CS1</f>
        <v>0</v>
      </c>
      <c r="D13" s="351">
        <f>'Class-VII'!DT1</f>
        <v>35400</v>
      </c>
      <c r="E13" s="425">
        <f t="shared" si="0"/>
        <v>35400</v>
      </c>
    </row>
    <row r="14" spans="2:5" x14ac:dyDescent="0.25">
      <c r="B14" s="31" t="s">
        <v>2366</v>
      </c>
      <c r="C14" s="350">
        <f>'Class-VIII'!CR1</f>
        <v>0</v>
      </c>
      <c r="D14" s="351">
        <f>'Class-VIII'!DS1</f>
        <v>56000</v>
      </c>
      <c r="E14" s="425">
        <f t="shared" si="0"/>
        <v>56000</v>
      </c>
    </row>
    <row r="15" spans="2:5" x14ac:dyDescent="0.25">
      <c r="B15" s="31" t="s">
        <v>2367</v>
      </c>
      <c r="C15" s="350">
        <f>'Class-IX'!CS1</f>
        <v>0</v>
      </c>
      <c r="D15" s="351">
        <f>'Class-IX'!DW1</f>
        <v>125850</v>
      </c>
      <c r="E15" s="425">
        <f t="shared" si="0"/>
        <v>125850</v>
      </c>
    </row>
    <row r="16" spans="2:5" x14ac:dyDescent="0.25">
      <c r="B16" s="31" t="s">
        <v>2368</v>
      </c>
      <c r="C16" s="350">
        <f>'Class-X'!CU1</f>
        <v>8400</v>
      </c>
      <c r="D16" s="351">
        <f>'Class-X'!EB1</f>
        <v>66150</v>
      </c>
      <c r="E16" s="425">
        <f t="shared" si="0"/>
        <v>74550</v>
      </c>
    </row>
    <row r="17" spans="2:12" ht="15.75" thickBot="1" x14ac:dyDescent="0.3">
      <c r="B17" s="31" t="s">
        <v>2369</v>
      </c>
      <c r="C17" s="434">
        <v>0</v>
      </c>
      <c r="D17" s="426">
        <f>'Class-X Pass out'!DL1</f>
        <v>1100</v>
      </c>
      <c r="E17" s="427">
        <f t="shared" si="0"/>
        <v>1100</v>
      </c>
    </row>
    <row r="18" spans="2:12" ht="15.75" thickBot="1" x14ac:dyDescent="0.3">
      <c r="B18" s="79"/>
      <c r="C18" s="429">
        <f>SUM(C5:C17)</f>
        <v>47450</v>
      </c>
      <c r="D18" s="429">
        <f>SUM(D5:D17)</f>
        <v>679650</v>
      </c>
      <c r="E18" s="428">
        <f>SUM(E5:E17)</f>
        <v>727100</v>
      </c>
    </row>
    <row r="20" spans="2:12" x14ac:dyDescent="0.25">
      <c r="B20" s="66" t="s">
        <v>4229</v>
      </c>
    </row>
    <row r="25" spans="2:12" x14ac:dyDescent="0.25">
      <c r="L25" t="s">
        <v>990</v>
      </c>
    </row>
  </sheetData>
  <pageMargins left="0.7" right="0.7" top="0.75" bottom="0.75" header="0.3" footer="0.3"/>
  <pageSetup paperSize="9" orientation="portrait" r:id="rId1"/>
  <headerFooter>
    <oddHeader>&amp;L&amp;"Calibri"&amp;10&amp;K000000CLASSIFICATION: C1 - CONTROLLED&amp;1#</oddHeader>
  </headerFooter>
  <customProperties>
    <customPr name="_pios_id" r:id="rId2"/>
  </customProperti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O96"/>
  <sheetViews>
    <sheetView zoomScaleNormal="100" workbookViewId="0">
      <pane xSplit="4" topLeftCell="F1" activePane="topRight" state="frozen"/>
      <selection pane="topRight" activeCell="I14" sqref="I14"/>
    </sheetView>
  </sheetViews>
  <sheetFormatPr defaultRowHeight="15" outlineLevelRow="1" x14ac:dyDescent="0.25"/>
  <cols>
    <col min="1" max="1" width="7.5703125" customWidth="1"/>
    <col min="2" max="2" width="14" customWidth="1"/>
    <col min="3" max="3" width="37.7109375" bestFit="1" customWidth="1"/>
    <col min="4" max="4" width="41.85546875" bestFit="1" customWidth="1"/>
    <col min="5" max="5" width="15.28515625" customWidth="1"/>
    <col min="6" max="6" width="14.7109375" customWidth="1"/>
    <col min="7" max="9" width="14.85546875" customWidth="1"/>
    <col min="10" max="10" width="15.140625" customWidth="1"/>
    <col min="11" max="11" width="12.85546875" customWidth="1"/>
    <col min="12" max="16" width="9.140625" customWidth="1"/>
    <col min="17" max="17" width="11.140625" customWidth="1"/>
    <col min="18" max="18" width="9.140625" customWidth="1"/>
    <col min="19" max="19" width="10.85546875" customWidth="1"/>
    <col min="20" max="20" width="10.5703125" customWidth="1"/>
    <col min="21" max="23" width="9.140625" customWidth="1"/>
    <col min="24" max="24" width="10.5703125" customWidth="1"/>
    <col min="25" max="26" width="9.140625" customWidth="1"/>
    <col min="27" max="27" width="10.42578125" customWidth="1"/>
    <col min="28" max="28" width="9.7109375" customWidth="1"/>
    <col min="29" max="29" width="9.28515625" customWidth="1"/>
    <col min="30" max="30" width="13.42578125" customWidth="1"/>
    <col min="31" max="31" width="10.140625" customWidth="1"/>
    <col min="32" max="32" width="11.28515625" customWidth="1"/>
    <col min="33" max="33" width="9.7109375" customWidth="1"/>
    <col min="34" max="34" width="10.42578125" customWidth="1"/>
    <col min="35" max="35" width="10.140625" customWidth="1"/>
    <col min="36" max="36" width="9.7109375" customWidth="1"/>
    <col min="37" max="37" width="9.85546875" customWidth="1"/>
    <col min="38" max="40" width="9.140625" customWidth="1"/>
    <col min="41" max="41" width="9.7109375" customWidth="1"/>
    <col min="42" max="42" width="10.42578125" customWidth="1"/>
    <col min="43" max="43" width="9.7109375" customWidth="1"/>
    <col min="44" max="44" width="9.28515625" customWidth="1"/>
    <col min="45" max="45" width="10.140625" customWidth="1"/>
    <col min="46" max="46" width="9.85546875" customWidth="1"/>
    <col min="47" max="47" width="9.7109375" customWidth="1"/>
    <col min="48" max="48" width="10.42578125" customWidth="1"/>
    <col min="49" max="52" width="9.140625" customWidth="1"/>
    <col min="53" max="53" width="10.85546875" customWidth="1"/>
    <col min="54" max="54" width="12.85546875" customWidth="1"/>
    <col min="55" max="66" width="9.140625" customWidth="1"/>
    <col min="67" max="67" width="15.140625" customWidth="1"/>
    <col min="68" max="68" width="12.85546875" customWidth="1"/>
    <col min="69" max="69" width="9.85546875" customWidth="1"/>
    <col min="70" max="70" width="10.42578125" customWidth="1"/>
    <col min="71" max="72" width="9.140625" customWidth="1"/>
    <col min="73" max="75" width="9.28515625" customWidth="1"/>
    <col min="76" max="76" width="10.85546875" customWidth="1"/>
    <col min="77" max="78" width="9.28515625" customWidth="1"/>
    <col min="79" max="79" width="9.85546875" customWidth="1"/>
    <col min="80" max="80" width="9.140625" customWidth="1"/>
    <col min="81" max="81" width="15.140625" customWidth="1"/>
    <col min="82" max="84" width="15.140625" style="275" customWidth="1"/>
    <col min="85" max="85" width="12.85546875" customWidth="1"/>
    <col min="86" max="96" width="9.140625" customWidth="1"/>
    <col min="97" max="115" width="9.140625" style="275" customWidth="1"/>
    <col min="116" max="116" width="9.140625" style="275"/>
  </cols>
  <sheetData>
    <row r="1" spans="1:119" s="275" customFormat="1" x14ac:dyDescent="0.25">
      <c r="C1" s="3" t="s">
        <v>4602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>
        <f>+SUBTOTAL(9, DL3:DL82)</f>
        <v>1100</v>
      </c>
    </row>
    <row r="2" spans="1:119" ht="30.75" customHeight="1" x14ac:dyDescent="0.25">
      <c r="A2" s="55">
        <v>0</v>
      </c>
      <c r="B2" s="85" t="s">
        <v>100</v>
      </c>
      <c r="C2" s="443" t="s">
        <v>101</v>
      </c>
      <c r="D2" s="443" t="s">
        <v>102</v>
      </c>
      <c r="E2" s="444" t="s">
        <v>103</v>
      </c>
      <c r="F2" s="443" t="s">
        <v>0</v>
      </c>
      <c r="G2" s="443" t="s">
        <v>699</v>
      </c>
      <c r="H2" s="445" t="s">
        <v>1655</v>
      </c>
      <c r="I2" s="445" t="s">
        <v>1655</v>
      </c>
      <c r="J2" s="446" t="s">
        <v>92</v>
      </c>
      <c r="K2" s="446" t="s">
        <v>99</v>
      </c>
      <c r="L2" s="447" t="s">
        <v>93</v>
      </c>
      <c r="M2" s="447" t="s">
        <v>94</v>
      </c>
      <c r="N2" s="447" t="s">
        <v>95</v>
      </c>
      <c r="O2" s="447" t="s">
        <v>96</v>
      </c>
      <c r="P2" s="447" t="s">
        <v>97</v>
      </c>
      <c r="Q2" s="447" t="s">
        <v>98</v>
      </c>
      <c r="R2" s="447" t="s">
        <v>421</v>
      </c>
      <c r="S2" s="447" t="s">
        <v>423</v>
      </c>
      <c r="T2" s="447" t="s">
        <v>424</v>
      </c>
      <c r="U2" s="447" t="s">
        <v>442</v>
      </c>
      <c r="V2" s="447" t="s">
        <v>449</v>
      </c>
      <c r="W2" s="447" t="s">
        <v>450</v>
      </c>
      <c r="X2" s="443" t="s">
        <v>618</v>
      </c>
      <c r="Y2" s="443" t="s">
        <v>621</v>
      </c>
      <c r="Z2" s="448">
        <v>42826</v>
      </c>
      <c r="AA2" s="448">
        <v>42856</v>
      </c>
      <c r="AB2" s="448">
        <v>42887</v>
      </c>
      <c r="AC2" s="448">
        <v>42917</v>
      </c>
      <c r="AD2" s="448" t="s">
        <v>926</v>
      </c>
      <c r="AE2" s="448">
        <v>42948</v>
      </c>
      <c r="AF2" s="448">
        <v>42979</v>
      </c>
      <c r="AG2" s="448">
        <v>43009</v>
      </c>
      <c r="AH2" s="448">
        <v>43040</v>
      </c>
      <c r="AI2" s="448">
        <v>43070</v>
      </c>
      <c r="AJ2" s="448">
        <v>43101</v>
      </c>
      <c r="AK2" s="448">
        <v>43132</v>
      </c>
      <c r="AL2" s="448">
        <v>43160</v>
      </c>
      <c r="AM2" s="284" t="s">
        <v>1074</v>
      </c>
      <c r="AN2" s="284" t="s">
        <v>1055</v>
      </c>
      <c r="AO2" s="448">
        <v>43191</v>
      </c>
      <c r="AP2" s="448">
        <v>43221</v>
      </c>
      <c r="AQ2" s="448">
        <v>43252</v>
      </c>
      <c r="AR2" s="448">
        <v>43282</v>
      </c>
      <c r="AS2" s="448">
        <v>43313</v>
      </c>
      <c r="AT2" s="448">
        <v>43344</v>
      </c>
      <c r="AU2" s="448">
        <v>43374</v>
      </c>
      <c r="AV2" s="448">
        <v>43405</v>
      </c>
      <c r="AW2" s="448">
        <v>43435</v>
      </c>
      <c r="AX2" s="225">
        <v>43466</v>
      </c>
      <c r="AY2" s="225">
        <v>43497</v>
      </c>
      <c r="AZ2" s="225">
        <v>43525</v>
      </c>
      <c r="BA2" s="283" t="s">
        <v>1074</v>
      </c>
      <c r="BB2" s="284" t="s">
        <v>99</v>
      </c>
      <c r="BC2" s="225">
        <v>43556</v>
      </c>
      <c r="BD2" s="225" t="s">
        <v>1377</v>
      </c>
      <c r="BE2" s="225" t="s">
        <v>1378</v>
      </c>
      <c r="BF2" s="225" t="s">
        <v>1379</v>
      </c>
      <c r="BG2" s="221" t="s">
        <v>1380</v>
      </c>
      <c r="BH2" s="221" t="s">
        <v>1381</v>
      </c>
      <c r="BI2" s="221" t="s">
        <v>1382</v>
      </c>
      <c r="BJ2" s="449" t="s">
        <v>1383</v>
      </c>
      <c r="BK2" s="449" t="s">
        <v>1384</v>
      </c>
      <c r="BL2" s="284">
        <v>43831</v>
      </c>
      <c r="BM2" s="284">
        <v>43862</v>
      </c>
      <c r="BN2" s="284">
        <v>43891</v>
      </c>
      <c r="BO2" s="284" t="s">
        <v>92</v>
      </c>
      <c r="BP2" s="284" t="s">
        <v>99</v>
      </c>
      <c r="BQ2" s="450" t="s">
        <v>1789</v>
      </c>
      <c r="BR2" s="284" t="s">
        <v>1790</v>
      </c>
      <c r="BS2" s="241" t="s">
        <v>1829</v>
      </c>
      <c r="BT2" s="241" t="s">
        <v>1840</v>
      </c>
      <c r="BU2" s="241" t="s">
        <v>1865</v>
      </c>
      <c r="BV2" s="241" t="s">
        <v>1888</v>
      </c>
      <c r="BW2" s="241" t="s">
        <v>1927</v>
      </c>
      <c r="BX2" s="241">
        <v>44136</v>
      </c>
      <c r="BY2" s="241" t="s">
        <v>1799</v>
      </c>
      <c r="BZ2" s="241" t="s">
        <v>1998</v>
      </c>
      <c r="CA2" s="284">
        <v>44228</v>
      </c>
      <c r="CB2" s="241" t="s">
        <v>2011</v>
      </c>
      <c r="CC2" s="284" t="s">
        <v>92</v>
      </c>
      <c r="CD2" s="284" t="s">
        <v>2337</v>
      </c>
      <c r="CE2" s="284" t="s">
        <v>2316</v>
      </c>
      <c r="CF2" s="284" t="s">
        <v>2293</v>
      </c>
      <c r="CG2" s="284" t="s">
        <v>99</v>
      </c>
      <c r="CH2" s="241" t="s">
        <v>2077</v>
      </c>
      <c r="CI2" s="255">
        <v>44337</v>
      </c>
      <c r="CJ2" s="255">
        <v>44368</v>
      </c>
      <c r="CK2" s="255" t="s">
        <v>2154</v>
      </c>
      <c r="CL2" s="241" t="s">
        <v>2155</v>
      </c>
      <c r="CM2" s="241" t="s">
        <v>2188</v>
      </c>
      <c r="CN2" s="241" t="s">
        <v>2157</v>
      </c>
      <c r="CO2" s="241" t="s">
        <v>2158</v>
      </c>
      <c r="CP2" s="241" t="s">
        <v>2159</v>
      </c>
      <c r="CQ2" s="241" t="s">
        <v>2160</v>
      </c>
      <c r="CR2" s="284">
        <v>44593</v>
      </c>
      <c r="CS2" s="302" t="s">
        <v>2256</v>
      </c>
      <c r="CT2" s="457" t="s">
        <v>1943</v>
      </c>
      <c r="CU2" s="457" t="s">
        <v>4481</v>
      </c>
      <c r="CV2" s="283" t="s">
        <v>1939</v>
      </c>
      <c r="CW2" s="335" t="s">
        <v>2406</v>
      </c>
      <c r="CX2" s="241" t="s">
        <v>2523</v>
      </c>
      <c r="CY2" s="221" t="s">
        <v>2730</v>
      </c>
      <c r="CZ2" s="221" t="s">
        <v>2900</v>
      </c>
      <c r="DA2" s="221">
        <v>44774</v>
      </c>
      <c r="DB2" s="221" t="s">
        <v>2902</v>
      </c>
      <c r="DC2" s="221" t="s">
        <v>3122</v>
      </c>
      <c r="DD2" s="221" t="s">
        <v>3123</v>
      </c>
      <c r="DE2" s="221" t="s">
        <v>3124</v>
      </c>
      <c r="DF2" s="221" t="s">
        <v>3125</v>
      </c>
      <c r="DG2" s="221" t="s">
        <v>3911</v>
      </c>
      <c r="DH2" s="221" t="s">
        <v>3912</v>
      </c>
      <c r="DI2" s="221" t="s">
        <v>4782</v>
      </c>
      <c r="DJ2" s="221" t="s">
        <v>5145</v>
      </c>
      <c r="DK2" s="221"/>
      <c r="DL2" s="451" t="s">
        <v>4022</v>
      </c>
      <c r="DN2" s="221" t="s">
        <v>4971</v>
      </c>
    </row>
    <row r="3" spans="1:119" x14ac:dyDescent="0.25">
      <c r="A3" s="55"/>
      <c r="B3" s="264"/>
      <c r="C3" s="443"/>
      <c r="D3" s="443"/>
      <c r="E3" s="452"/>
      <c r="F3" s="443"/>
      <c r="G3" s="443"/>
      <c r="H3" s="445"/>
      <c r="I3" s="445"/>
      <c r="J3" s="446"/>
      <c r="K3" s="446"/>
      <c r="L3" s="447"/>
      <c r="M3" s="447"/>
      <c r="N3" s="447"/>
      <c r="O3" s="447"/>
      <c r="P3" s="447"/>
      <c r="Q3" s="447"/>
      <c r="R3" s="73"/>
      <c r="S3" s="73"/>
      <c r="T3" s="73"/>
      <c r="U3" s="73"/>
      <c r="V3" s="73"/>
      <c r="W3" s="73"/>
      <c r="X3" s="63"/>
      <c r="Y3" s="63"/>
      <c r="Z3" s="73"/>
      <c r="AA3" s="73"/>
      <c r="AB3" s="73"/>
      <c r="AC3" s="73"/>
      <c r="AD3" s="73"/>
      <c r="AE3" s="3"/>
      <c r="AF3" s="3"/>
      <c r="AG3" s="3"/>
      <c r="AH3" s="3"/>
      <c r="AI3" s="3"/>
      <c r="AJ3" s="3"/>
      <c r="AK3" s="3"/>
      <c r="AL3" s="3"/>
      <c r="AM3" s="47"/>
      <c r="AN3" s="47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47"/>
      <c r="BB3" s="47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47"/>
      <c r="BP3" s="47"/>
      <c r="BQ3" s="47"/>
      <c r="BR3" s="47"/>
      <c r="BS3" s="3"/>
      <c r="BT3" s="3"/>
      <c r="BU3" s="3"/>
      <c r="BV3" s="3"/>
      <c r="BW3" s="3"/>
      <c r="BX3" s="3"/>
      <c r="BY3" s="3"/>
      <c r="BZ3" s="3"/>
      <c r="CA3" s="3"/>
      <c r="CB3" s="3"/>
      <c r="CC3" s="47"/>
      <c r="CD3" s="47"/>
      <c r="CE3" s="47"/>
      <c r="CF3" s="47"/>
      <c r="CG3" s="47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47"/>
      <c r="CW3" s="3"/>
      <c r="CX3" s="3"/>
      <c r="CY3" s="453"/>
      <c r="CZ3" s="453"/>
      <c r="DA3" s="453"/>
      <c r="DB3" s="453"/>
      <c r="DC3" s="453"/>
      <c r="DD3" s="453"/>
      <c r="DE3" s="453"/>
      <c r="DF3" s="453"/>
      <c r="DG3" s="453"/>
      <c r="DH3" s="453"/>
      <c r="DI3" s="453"/>
      <c r="DJ3" s="453"/>
      <c r="DK3" s="453"/>
      <c r="DL3" s="47">
        <f t="shared" ref="DL3:DL26" si="0">+CV3*(COUNTBLANK(CW3:DK3)-1)</f>
        <v>0</v>
      </c>
    </row>
    <row r="4" spans="1:119" x14ac:dyDescent="0.25">
      <c r="A4" s="37"/>
      <c r="B4" s="79"/>
      <c r="C4" s="63"/>
      <c r="D4" s="63"/>
      <c r="E4" s="454"/>
      <c r="F4" s="63"/>
      <c r="G4" s="63"/>
      <c r="H4" s="118"/>
      <c r="I4" s="118"/>
      <c r="J4" s="446"/>
      <c r="K4" s="446"/>
      <c r="L4" s="447"/>
      <c r="M4" s="447"/>
      <c r="N4" s="447"/>
      <c r="O4" s="447"/>
      <c r="P4" s="447"/>
      <c r="Q4" s="447"/>
      <c r="R4" s="73"/>
      <c r="S4" s="73"/>
      <c r="T4" s="73"/>
      <c r="U4" s="73"/>
      <c r="V4" s="73"/>
      <c r="W4" s="73"/>
      <c r="X4" s="63"/>
      <c r="Y4" s="63"/>
      <c r="Z4" s="73"/>
      <c r="AA4" s="73"/>
      <c r="AB4" s="73"/>
      <c r="AC4" s="73"/>
      <c r="AD4" s="73"/>
      <c r="AE4" s="3"/>
      <c r="AF4" s="3"/>
      <c r="AG4" s="3"/>
      <c r="AH4" s="3"/>
      <c r="AI4" s="3"/>
      <c r="AJ4" s="3"/>
      <c r="AK4" s="3"/>
      <c r="AL4" s="3"/>
      <c r="AM4" s="47"/>
      <c r="AN4" s="47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47"/>
      <c r="BB4" s="47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47"/>
      <c r="BP4" s="47"/>
      <c r="BQ4" s="47"/>
      <c r="BR4" s="47"/>
      <c r="BS4" s="3"/>
      <c r="BT4" s="3"/>
      <c r="BU4" s="3"/>
      <c r="BV4" s="3"/>
      <c r="BW4" s="3"/>
      <c r="BX4" s="3"/>
      <c r="BY4" s="3"/>
      <c r="BZ4" s="3"/>
      <c r="CA4" s="3"/>
      <c r="CB4" s="3"/>
      <c r="CC4" s="47"/>
      <c r="CD4" s="47"/>
      <c r="CE4" s="47"/>
      <c r="CF4" s="47"/>
      <c r="CG4" s="47"/>
      <c r="CH4" s="3"/>
      <c r="CI4" s="3"/>
      <c r="CJ4" s="3"/>
      <c r="CK4" s="3"/>
      <c r="CL4" s="3"/>
      <c r="CM4" s="3"/>
      <c r="CN4" s="3"/>
      <c r="CO4" s="455" t="s">
        <v>2302</v>
      </c>
      <c r="CP4" s="3"/>
      <c r="CQ4" s="3"/>
      <c r="CR4" s="3"/>
      <c r="CS4" s="3"/>
      <c r="CT4" s="3"/>
      <c r="CU4" s="3"/>
      <c r="CV4" s="47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47">
        <f t="shared" si="0"/>
        <v>0</v>
      </c>
    </row>
    <row r="5" spans="1:119" x14ac:dyDescent="0.25">
      <c r="A5" s="37">
        <v>24</v>
      </c>
      <c r="B5" s="79" t="s">
        <v>373</v>
      </c>
      <c r="C5" s="63" t="s">
        <v>2230</v>
      </c>
      <c r="D5" s="63" t="s">
        <v>374</v>
      </c>
      <c r="E5" s="63" t="s">
        <v>320</v>
      </c>
      <c r="F5" s="63" t="s">
        <v>106</v>
      </c>
      <c r="G5" s="291" t="s">
        <v>2277</v>
      </c>
      <c r="H5" s="456" t="s">
        <v>1677</v>
      </c>
      <c r="I5" s="291"/>
      <c r="J5" s="63"/>
      <c r="K5" s="63">
        <v>750</v>
      </c>
      <c r="L5" s="63">
        <v>700</v>
      </c>
      <c r="M5" s="63">
        <v>700</v>
      </c>
      <c r="N5" s="63">
        <v>700</v>
      </c>
      <c r="O5" s="63">
        <v>700</v>
      </c>
      <c r="P5" s="63">
        <v>750</v>
      </c>
      <c r="Q5" s="63">
        <v>750</v>
      </c>
      <c r="R5" s="63">
        <v>750</v>
      </c>
      <c r="S5" s="63">
        <v>750</v>
      </c>
      <c r="T5" s="63">
        <v>750</v>
      </c>
      <c r="U5" s="63">
        <v>750</v>
      </c>
      <c r="V5" s="63">
        <v>750</v>
      </c>
      <c r="W5" s="63">
        <v>750</v>
      </c>
      <c r="X5" s="63"/>
      <c r="Y5" s="63">
        <v>800</v>
      </c>
      <c r="Z5" s="73">
        <v>800</v>
      </c>
      <c r="AA5" s="73">
        <v>800</v>
      </c>
      <c r="AB5" s="73">
        <v>800</v>
      </c>
      <c r="AC5" s="73">
        <v>800</v>
      </c>
      <c r="AD5" s="73">
        <v>800</v>
      </c>
      <c r="AE5" s="118">
        <v>800</v>
      </c>
      <c r="AF5" s="118">
        <v>800</v>
      </c>
      <c r="AG5" s="118">
        <v>800</v>
      </c>
      <c r="AH5" s="118">
        <v>800</v>
      </c>
      <c r="AI5" s="118">
        <v>800</v>
      </c>
      <c r="AJ5" s="118">
        <v>800</v>
      </c>
      <c r="AK5" s="118">
        <v>800</v>
      </c>
      <c r="AL5" s="118">
        <v>800</v>
      </c>
      <c r="AM5" s="63"/>
      <c r="AN5" s="63">
        <v>850</v>
      </c>
      <c r="AO5" s="118">
        <v>850</v>
      </c>
      <c r="AP5" s="118">
        <v>850</v>
      </c>
      <c r="AQ5" s="3">
        <v>850</v>
      </c>
      <c r="AR5" s="3">
        <v>850</v>
      </c>
      <c r="AS5" s="3">
        <v>850</v>
      </c>
      <c r="AT5" s="3">
        <v>850</v>
      </c>
      <c r="AU5" s="3">
        <v>850</v>
      </c>
      <c r="AV5" s="3">
        <v>850</v>
      </c>
      <c r="AW5" s="3">
        <v>850</v>
      </c>
      <c r="AX5" s="3">
        <v>850</v>
      </c>
      <c r="AY5" s="3">
        <v>850</v>
      </c>
      <c r="AZ5" s="3">
        <v>850</v>
      </c>
      <c r="BA5" s="47"/>
      <c r="BB5" s="47">
        <v>1000</v>
      </c>
      <c r="BC5" s="3">
        <v>1000</v>
      </c>
      <c r="BD5" s="3">
        <v>1000</v>
      </c>
      <c r="BE5" s="3">
        <v>1000</v>
      </c>
      <c r="BF5" s="3">
        <v>1000</v>
      </c>
      <c r="BG5" s="3">
        <v>1000</v>
      </c>
      <c r="BH5" s="3">
        <v>1000</v>
      </c>
      <c r="BI5" s="3">
        <v>1000</v>
      </c>
      <c r="BJ5" s="3">
        <v>1000</v>
      </c>
      <c r="BK5" s="3">
        <v>1000</v>
      </c>
      <c r="BL5" s="3">
        <v>1000</v>
      </c>
      <c r="BM5" s="3">
        <v>1000</v>
      </c>
      <c r="BN5" s="3">
        <v>1000</v>
      </c>
      <c r="BO5" s="47"/>
      <c r="BP5" s="47">
        <v>1000</v>
      </c>
      <c r="BQ5" s="47">
        <v>800</v>
      </c>
      <c r="BR5" s="47">
        <v>1000</v>
      </c>
      <c r="BS5" s="183">
        <v>1000</v>
      </c>
      <c r="BT5" s="183">
        <v>1000</v>
      </c>
      <c r="BU5" s="183">
        <v>1000</v>
      </c>
      <c r="BV5" s="183">
        <v>1000</v>
      </c>
      <c r="BW5" s="183">
        <v>1000</v>
      </c>
      <c r="BX5" s="183">
        <v>1000</v>
      </c>
      <c r="BY5" s="183">
        <v>1000</v>
      </c>
      <c r="BZ5" s="183">
        <v>1000</v>
      </c>
      <c r="CA5" s="183">
        <v>1000</v>
      </c>
      <c r="CB5" s="183">
        <v>1000</v>
      </c>
      <c r="CC5" s="47"/>
      <c r="CD5" s="47">
        <v>2000</v>
      </c>
      <c r="CE5" s="47">
        <v>1500</v>
      </c>
      <c r="CF5" s="47">
        <v>1500</v>
      </c>
      <c r="CG5" s="47">
        <v>1200</v>
      </c>
      <c r="CH5" s="183">
        <v>1200</v>
      </c>
      <c r="CI5" s="183">
        <v>1200</v>
      </c>
      <c r="CJ5" s="183">
        <v>1200</v>
      </c>
      <c r="CK5" s="183">
        <v>1200</v>
      </c>
      <c r="CL5" s="183">
        <v>1200</v>
      </c>
      <c r="CM5" s="183">
        <v>1200</v>
      </c>
      <c r="CN5" s="183">
        <v>1200</v>
      </c>
      <c r="CO5" s="183">
        <v>1200</v>
      </c>
      <c r="CP5" s="183">
        <v>1200</v>
      </c>
      <c r="CQ5" s="183">
        <v>1200</v>
      </c>
      <c r="CR5" s="3">
        <v>1200</v>
      </c>
      <c r="CS5" s="3">
        <v>1200</v>
      </c>
      <c r="CT5" s="28">
        <v>3000</v>
      </c>
      <c r="CU5" s="28">
        <v>1000</v>
      </c>
      <c r="CV5" s="47">
        <v>1200</v>
      </c>
      <c r="CW5" s="3" t="s">
        <v>2762</v>
      </c>
      <c r="CX5" s="3" t="s">
        <v>3085</v>
      </c>
      <c r="CY5" s="7" t="s">
        <v>3085</v>
      </c>
      <c r="CZ5" s="7" t="s">
        <v>3085</v>
      </c>
      <c r="DA5" s="7" t="s">
        <v>3357</v>
      </c>
      <c r="DB5" s="7" t="s">
        <v>3485</v>
      </c>
      <c r="DC5" s="7" t="s">
        <v>3754</v>
      </c>
      <c r="DD5" s="7" t="s">
        <v>3982</v>
      </c>
      <c r="DE5" s="7" t="s">
        <v>4089</v>
      </c>
      <c r="DF5" s="7" t="s">
        <v>4338</v>
      </c>
      <c r="DG5" s="7" t="s">
        <v>4610</v>
      </c>
      <c r="DH5" s="7" t="s">
        <v>4856</v>
      </c>
      <c r="DI5" s="7" t="s">
        <v>5420</v>
      </c>
      <c r="DJ5" s="7" t="s">
        <v>5420</v>
      </c>
      <c r="DK5" s="7"/>
      <c r="DL5" s="47">
        <f t="shared" si="0"/>
        <v>0</v>
      </c>
      <c r="DN5" s="7" t="s">
        <v>5420</v>
      </c>
    </row>
    <row r="6" spans="1:119" x14ac:dyDescent="0.25">
      <c r="A6" s="37">
        <v>68</v>
      </c>
      <c r="B6" s="79" t="s">
        <v>432</v>
      </c>
      <c r="C6" s="63" t="s">
        <v>2327</v>
      </c>
      <c r="D6" s="63" t="s">
        <v>178</v>
      </c>
      <c r="E6" s="63" t="s">
        <v>382</v>
      </c>
      <c r="F6" s="63" t="s">
        <v>5</v>
      </c>
      <c r="G6" s="291" t="s">
        <v>879</v>
      </c>
      <c r="H6" s="456" t="s">
        <v>1673</v>
      </c>
      <c r="I6" s="291" t="s">
        <v>1674</v>
      </c>
      <c r="J6" s="63">
        <v>1000</v>
      </c>
      <c r="K6" s="63">
        <v>750</v>
      </c>
      <c r="L6" s="63">
        <v>750</v>
      </c>
      <c r="M6" s="63">
        <v>750</v>
      </c>
      <c r="N6" s="63">
        <v>750</v>
      </c>
      <c r="O6" s="63">
        <v>750</v>
      </c>
      <c r="P6" s="63">
        <v>750</v>
      </c>
      <c r="Q6" s="63">
        <v>750</v>
      </c>
      <c r="R6" s="63">
        <v>750</v>
      </c>
      <c r="S6" s="63">
        <v>750</v>
      </c>
      <c r="T6" s="63">
        <v>750</v>
      </c>
      <c r="U6" s="63">
        <v>750</v>
      </c>
      <c r="V6" s="63">
        <v>750</v>
      </c>
      <c r="W6" s="63">
        <v>750</v>
      </c>
      <c r="X6" s="63"/>
      <c r="Y6" s="63">
        <v>800</v>
      </c>
      <c r="Z6" s="73">
        <v>800</v>
      </c>
      <c r="AA6" s="73">
        <v>800</v>
      </c>
      <c r="AB6" s="73">
        <v>800</v>
      </c>
      <c r="AC6" s="73">
        <v>800</v>
      </c>
      <c r="AD6" s="73"/>
      <c r="AE6" s="118">
        <v>800</v>
      </c>
      <c r="AF6" s="118">
        <v>800</v>
      </c>
      <c r="AG6" s="118">
        <v>800</v>
      </c>
      <c r="AH6" s="118">
        <v>800</v>
      </c>
      <c r="AI6" s="118">
        <v>800</v>
      </c>
      <c r="AJ6" s="118">
        <v>800</v>
      </c>
      <c r="AK6" s="118">
        <v>800</v>
      </c>
      <c r="AL6" s="118">
        <v>800</v>
      </c>
      <c r="AM6" s="63"/>
      <c r="AN6" s="63">
        <v>850</v>
      </c>
      <c r="AO6" s="118">
        <v>850</v>
      </c>
      <c r="AP6" s="118">
        <v>850</v>
      </c>
      <c r="AQ6" s="3">
        <v>850</v>
      </c>
      <c r="AR6" s="3">
        <v>850</v>
      </c>
      <c r="AS6" s="3">
        <v>850</v>
      </c>
      <c r="AT6" s="3">
        <v>850</v>
      </c>
      <c r="AU6" s="3">
        <v>850</v>
      </c>
      <c r="AV6" s="3">
        <v>850</v>
      </c>
      <c r="AW6" s="3">
        <v>850</v>
      </c>
      <c r="AX6" s="3">
        <v>850</v>
      </c>
      <c r="AY6" s="3">
        <v>850</v>
      </c>
      <c r="AZ6" s="3">
        <v>850</v>
      </c>
      <c r="BA6" s="47"/>
      <c r="BB6" s="47"/>
      <c r="BC6" s="3">
        <v>1000</v>
      </c>
      <c r="BD6" s="3">
        <v>1000</v>
      </c>
      <c r="BE6" s="3">
        <v>1000</v>
      </c>
      <c r="BF6" s="3">
        <v>1000</v>
      </c>
      <c r="BG6" s="3">
        <v>1000</v>
      </c>
      <c r="BH6" s="3">
        <v>1000</v>
      </c>
      <c r="BI6" s="3">
        <v>1000</v>
      </c>
      <c r="BJ6" s="3">
        <v>1000</v>
      </c>
      <c r="BK6" s="3">
        <v>1000</v>
      </c>
      <c r="BL6" s="3">
        <v>1000</v>
      </c>
      <c r="BM6" s="3">
        <v>1000</v>
      </c>
      <c r="BN6" s="3">
        <v>1000</v>
      </c>
      <c r="BO6" s="47"/>
      <c r="BP6" s="47">
        <v>1000</v>
      </c>
      <c r="BQ6" s="47">
        <v>800</v>
      </c>
      <c r="BR6" s="47">
        <v>800</v>
      </c>
      <c r="BS6" s="3">
        <v>1000</v>
      </c>
      <c r="BT6" s="3">
        <v>1000</v>
      </c>
      <c r="BU6" s="3">
        <v>1000</v>
      </c>
      <c r="BV6" s="3">
        <v>1000</v>
      </c>
      <c r="BW6" s="3">
        <v>1000</v>
      </c>
      <c r="BX6" s="3">
        <v>1000</v>
      </c>
      <c r="BY6" s="3">
        <v>1000</v>
      </c>
      <c r="BZ6" s="3">
        <v>1000</v>
      </c>
      <c r="CA6" s="3">
        <v>1000</v>
      </c>
      <c r="CB6" s="3">
        <v>1000</v>
      </c>
      <c r="CC6" s="47"/>
      <c r="CD6" s="47">
        <v>2000</v>
      </c>
      <c r="CE6" s="47">
        <v>1500</v>
      </c>
      <c r="CF6" s="47">
        <v>1500</v>
      </c>
      <c r="CG6" s="47">
        <v>1200</v>
      </c>
      <c r="CH6" s="3">
        <v>1200</v>
      </c>
      <c r="CI6" s="3">
        <v>1200</v>
      </c>
      <c r="CJ6" s="3">
        <v>1200</v>
      </c>
      <c r="CK6" s="3">
        <v>1200</v>
      </c>
      <c r="CL6" s="3">
        <v>1200</v>
      </c>
      <c r="CM6" s="3">
        <v>1200</v>
      </c>
      <c r="CN6" s="3">
        <v>1200</v>
      </c>
      <c r="CO6" s="3">
        <v>1200</v>
      </c>
      <c r="CP6" s="3">
        <v>1200</v>
      </c>
      <c r="CQ6" s="3">
        <v>1200</v>
      </c>
      <c r="CR6" s="3">
        <v>1200</v>
      </c>
      <c r="CS6" s="3">
        <v>1200</v>
      </c>
      <c r="CT6" s="28">
        <v>3000</v>
      </c>
      <c r="CU6" s="28">
        <v>1000</v>
      </c>
      <c r="CV6" s="47">
        <v>1200</v>
      </c>
      <c r="CW6" s="3" t="s">
        <v>2932</v>
      </c>
      <c r="CX6" s="3" t="s">
        <v>2932</v>
      </c>
      <c r="CY6" s="3" t="s">
        <v>3107</v>
      </c>
      <c r="CZ6" s="3" t="s">
        <v>3180</v>
      </c>
      <c r="DA6" s="3" t="s">
        <v>3180</v>
      </c>
      <c r="DB6" s="3" t="s">
        <v>3637</v>
      </c>
      <c r="DC6" s="3" t="s">
        <v>3637</v>
      </c>
      <c r="DD6" s="3" t="s">
        <v>3983</v>
      </c>
      <c r="DE6" s="3" t="s">
        <v>3203</v>
      </c>
      <c r="DF6" s="3" t="s">
        <v>3203</v>
      </c>
      <c r="DG6" s="3" t="s">
        <v>4623</v>
      </c>
      <c r="DH6" s="3" t="s">
        <v>4975</v>
      </c>
      <c r="DI6" s="3" t="s">
        <v>5627</v>
      </c>
      <c r="DJ6" s="3" t="s">
        <v>5627</v>
      </c>
      <c r="DK6" s="3"/>
      <c r="DL6" s="47">
        <f t="shared" si="0"/>
        <v>0</v>
      </c>
      <c r="DN6" t="s">
        <v>5627</v>
      </c>
    </row>
    <row r="7" spans="1:119" x14ac:dyDescent="0.25">
      <c r="A7" s="37">
        <v>181</v>
      </c>
      <c r="B7" s="79" t="s">
        <v>598</v>
      </c>
      <c r="C7" s="63" t="s">
        <v>599</v>
      </c>
      <c r="D7" s="63" t="s">
        <v>551</v>
      </c>
      <c r="E7" s="63" t="s">
        <v>399</v>
      </c>
      <c r="F7" s="63" t="s">
        <v>459</v>
      </c>
      <c r="G7" s="291" t="s">
        <v>884</v>
      </c>
      <c r="H7" s="291" t="s">
        <v>1682</v>
      </c>
      <c r="I7" s="291" t="s">
        <v>1683</v>
      </c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63">
        <v>1000</v>
      </c>
      <c r="Y7" s="63">
        <v>800</v>
      </c>
      <c r="Z7" s="73">
        <v>400</v>
      </c>
      <c r="AA7" s="73">
        <v>400</v>
      </c>
      <c r="AB7" s="73">
        <v>400</v>
      </c>
      <c r="AC7" s="73">
        <v>400</v>
      </c>
      <c r="AD7" s="73"/>
      <c r="AE7" s="118">
        <v>400</v>
      </c>
      <c r="AF7" s="118">
        <v>400</v>
      </c>
      <c r="AG7" s="118">
        <v>400</v>
      </c>
      <c r="AH7" s="118">
        <v>400</v>
      </c>
      <c r="AI7" s="118">
        <v>400</v>
      </c>
      <c r="AJ7" s="118">
        <v>400</v>
      </c>
      <c r="AK7" s="118">
        <v>400</v>
      </c>
      <c r="AL7" s="118">
        <v>400</v>
      </c>
      <c r="AM7" s="63"/>
      <c r="AN7" s="63">
        <v>850</v>
      </c>
      <c r="AO7" s="118">
        <v>450</v>
      </c>
      <c r="AP7" s="118">
        <v>450</v>
      </c>
      <c r="AQ7" s="118">
        <v>450</v>
      </c>
      <c r="AR7" s="118">
        <v>450</v>
      </c>
      <c r="AS7" s="118">
        <v>450</v>
      </c>
      <c r="AT7" s="118">
        <v>450</v>
      </c>
      <c r="AU7" s="118">
        <v>450</v>
      </c>
      <c r="AV7" s="118">
        <v>450</v>
      </c>
      <c r="AW7" s="118">
        <v>450</v>
      </c>
      <c r="AX7" s="118">
        <v>450</v>
      </c>
      <c r="AY7" s="118">
        <v>450</v>
      </c>
      <c r="AZ7" s="118">
        <v>450</v>
      </c>
      <c r="BA7" s="47"/>
      <c r="BB7" s="47"/>
      <c r="BC7" s="118">
        <v>500</v>
      </c>
      <c r="BD7" s="118">
        <v>500</v>
      </c>
      <c r="BE7" s="118">
        <v>500</v>
      </c>
      <c r="BF7" s="118">
        <v>500</v>
      </c>
      <c r="BG7" s="118">
        <v>500</v>
      </c>
      <c r="BH7" s="118">
        <v>500</v>
      </c>
      <c r="BI7" s="118">
        <v>500</v>
      </c>
      <c r="BJ7" s="118">
        <v>500</v>
      </c>
      <c r="BK7" s="118">
        <v>500</v>
      </c>
      <c r="BL7" s="118">
        <v>500</v>
      </c>
      <c r="BM7" s="118">
        <v>500</v>
      </c>
      <c r="BN7" s="118">
        <v>500</v>
      </c>
      <c r="BO7" s="47"/>
      <c r="BP7" s="47"/>
      <c r="BQ7" s="47">
        <v>500</v>
      </c>
      <c r="BR7" s="47">
        <v>500</v>
      </c>
      <c r="BS7" s="3">
        <v>500</v>
      </c>
      <c r="BT7" s="3">
        <v>500</v>
      </c>
      <c r="BU7" s="3">
        <v>500</v>
      </c>
      <c r="BV7" s="3">
        <v>500</v>
      </c>
      <c r="BW7" s="3">
        <v>500</v>
      </c>
      <c r="BX7" s="3">
        <v>500</v>
      </c>
      <c r="BY7" s="3">
        <v>500</v>
      </c>
      <c r="BZ7" s="3">
        <v>500</v>
      </c>
      <c r="CA7" s="3">
        <v>500</v>
      </c>
      <c r="CB7" s="3">
        <v>500</v>
      </c>
      <c r="CC7" s="47"/>
      <c r="CD7" s="47">
        <v>2000</v>
      </c>
      <c r="CE7" s="47">
        <v>1500</v>
      </c>
      <c r="CF7" s="47"/>
      <c r="CG7" s="47"/>
      <c r="CH7" s="3">
        <v>600</v>
      </c>
      <c r="CI7" s="3">
        <v>600</v>
      </c>
      <c r="CJ7" s="3">
        <v>600</v>
      </c>
      <c r="CK7" s="3">
        <v>600</v>
      </c>
      <c r="CL7" s="3">
        <v>600</v>
      </c>
      <c r="CM7" s="3">
        <v>600</v>
      </c>
      <c r="CN7" s="3">
        <v>600</v>
      </c>
      <c r="CO7" s="3">
        <v>600</v>
      </c>
      <c r="CP7" s="3">
        <v>600</v>
      </c>
      <c r="CQ7" s="3">
        <v>600</v>
      </c>
      <c r="CR7" s="3">
        <v>600</v>
      </c>
      <c r="CS7" s="3">
        <v>600</v>
      </c>
      <c r="CT7" s="28">
        <v>3000</v>
      </c>
      <c r="CU7" s="28">
        <v>1000</v>
      </c>
      <c r="CV7" s="47">
        <v>600</v>
      </c>
      <c r="CW7" s="3">
        <v>600</v>
      </c>
      <c r="CX7" s="3">
        <v>600</v>
      </c>
      <c r="CY7" s="3" t="s">
        <v>3315</v>
      </c>
      <c r="CZ7" s="3" t="s">
        <v>3315</v>
      </c>
      <c r="DA7" s="3" t="s">
        <v>3315</v>
      </c>
      <c r="DB7" s="7" t="s">
        <v>4345</v>
      </c>
      <c r="DC7" s="7" t="s">
        <v>4345</v>
      </c>
      <c r="DD7" s="7" t="s">
        <v>4345</v>
      </c>
      <c r="DE7" s="7" t="s">
        <v>4345</v>
      </c>
      <c r="DF7" s="7" t="s">
        <v>4345</v>
      </c>
      <c r="DG7" s="7" t="s">
        <v>5180</v>
      </c>
      <c r="DH7" s="7" t="s">
        <v>5180</v>
      </c>
      <c r="DI7" s="7" t="s">
        <v>5457</v>
      </c>
      <c r="DJ7" s="7" t="s">
        <v>5801</v>
      </c>
      <c r="DK7" s="3"/>
      <c r="DL7" s="47">
        <f t="shared" si="0"/>
        <v>0</v>
      </c>
      <c r="DO7" t="s">
        <v>5675</v>
      </c>
    </row>
    <row r="8" spans="1:119" x14ac:dyDescent="0.25">
      <c r="A8" s="37">
        <v>212</v>
      </c>
      <c r="B8" s="79" t="s">
        <v>601</v>
      </c>
      <c r="C8" s="63" t="s">
        <v>441</v>
      </c>
      <c r="D8" s="63" t="s">
        <v>545</v>
      </c>
      <c r="E8" s="63" t="s">
        <v>399</v>
      </c>
      <c r="F8" s="63" t="s">
        <v>459</v>
      </c>
      <c r="G8" s="291" t="s">
        <v>886</v>
      </c>
      <c r="H8" s="291"/>
      <c r="I8" s="291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63">
        <v>1500</v>
      </c>
      <c r="Y8" s="63">
        <v>800</v>
      </c>
      <c r="Z8" s="73">
        <v>800</v>
      </c>
      <c r="AA8" s="73">
        <v>650</v>
      </c>
      <c r="AB8" s="73">
        <v>650</v>
      </c>
      <c r="AC8" s="73">
        <v>650</v>
      </c>
      <c r="AD8" s="73"/>
      <c r="AE8" s="118">
        <v>650</v>
      </c>
      <c r="AF8" s="118">
        <v>650</v>
      </c>
      <c r="AG8" s="118">
        <v>650</v>
      </c>
      <c r="AH8" s="118">
        <v>650</v>
      </c>
      <c r="AI8" s="118">
        <v>650</v>
      </c>
      <c r="AJ8" s="118">
        <v>650</v>
      </c>
      <c r="AK8" s="118">
        <v>650</v>
      </c>
      <c r="AL8" s="118">
        <v>650</v>
      </c>
      <c r="AM8" s="63"/>
      <c r="AN8" s="63">
        <v>850</v>
      </c>
      <c r="AO8" s="118">
        <v>700</v>
      </c>
      <c r="AP8" s="118">
        <v>700</v>
      </c>
      <c r="AQ8" s="3"/>
      <c r="AR8" s="3">
        <v>700</v>
      </c>
      <c r="AS8" s="3">
        <v>700</v>
      </c>
      <c r="AT8" s="3">
        <v>700</v>
      </c>
      <c r="AU8" s="3">
        <v>700</v>
      </c>
      <c r="AV8" s="3">
        <v>700</v>
      </c>
      <c r="AW8" s="3">
        <v>700</v>
      </c>
      <c r="AX8" s="3">
        <v>700</v>
      </c>
      <c r="AY8" s="3">
        <v>700</v>
      </c>
      <c r="AZ8" s="3">
        <v>700</v>
      </c>
      <c r="BA8" s="47"/>
      <c r="BB8" s="47"/>
      <c r="BC8" s="3">
        <v>800</v>
      </c>
      <c r="BD8" s="3">
        <v>800</v>
      </c>
      <c r="BE8" s="3">
        <v>800</v>
      </c>
      <c r="BF8" s="3">
        <v>800</v>
      </c>
      <c r="BG8" s="3">
        <v>800</v>
      </c>
      <c r="BH8" s="3">
        <v>800</v>
      </c>
      <c r="BI8" s="3">
        <v>800</v>
      </c>
      <c r="BJ8" s="3">
        <v>800</v>
      </c>
      <c r="BK8" s="3">
        <v>800</v>
      </c>
      <c r="BL8" s="3">
        <v>800</v>
      </c>
      <c r="BM8" s="3">
        <v>800</v>
      </c>
      <c r="BN8" s="3">
        <v>800</v>
      </c>
      <c r="BO8" s="47"/>
      <c r="BP8" s="47">
        <v>1000</v>
      </c>
      <c r="BQ8" s="47">
        <v>800</v>
      </c>
      <c r="BR8" s="47">
        <v>800</v>
      </c>
      <c r="BS8" s="183">
        <v>800</v>
      </c>
      <c r="BT8" s="183">
        <v>800</v>
      </c>
      <c r="BU8" s="183">
        <v>800</v>
      </c>
      <c r="BV8" s="183">
        <v>800</v>
      </c>
      <c r="BW8" s="183">
        <v>800</v>
      </c>
      <c r="BX8" s="183">
        <v>800</v>
      </c>
      <c r="BY8" s="183">
        <v>800</v>
      </c>
      <c r="BZ8" s="183">
        <v>800</v>
      </c>
      <c r="CA8" s="183">
        <v>800</v>
      </c>
      <c r="CB8" s="183">
        <v>800</v>
      </c>
      <c r="CC8" s="47"/>
      <c r="CD8" s="47">
        <v>2000</v>
      </c>
      <c r="CE8" s="47">
        <v>1500</v>
      </c>
      <c r="CF8" s="47">
        <f>500+1000</f>
        <v>1500</v>
      </c>
      <c r="CG8" s="47" t="s">
        <v>3083</v>
      </c>
      <c r="CH8" s="183">
        <v>900</v>
      </c>
      <c r="CI8" s="183">
        <v>900</v>
      </c>
      <c r="CJ8" s="183">
        <v>900</v>
      </c>
      <c r="CK8" s="183">
        <v>900</v>
      </c>
      <c r="CL8" s="183">
        <v>900</v>
      </c>
      <c r="CM8" s="3">
        <v>900</v>
      </c>
      <c r="CN8" s="3">
        <v>900</v>
      </c>
      <c r="CO8" s="3">
        <v>900</v>
      </c>
      <c r="CP8" s="3">
        <v>900</v>
      </c>
      <c r="CQ8" s="3">
        <v>900</v>
      </c>
      <c r="CR8" s="3">
        <v>900</v>
      </c>
      <c r="CS8" s="3">
        <v>900</v>
      </c>
      <c r="CT8" s="28">
        <v>3000</v>
      </c>
      <c r="CU8" s="28">
        <v>1000</v>
      </c>
      <c r="CV8" s="47">
        <v>900</v>
      </c>
      <c r="CW8" s="3" t="s">
        <v>2883</v>
      </c>
      <c r="CX8" s="3" t="s">
        <v>2883</v>
      </c>
      <c r="CY8" s="3" t="s">
        <v>3314</v>
      </c>
      <c r="CZ8" s="3" t="s">
        <v>3314</v>
      </c>
      <c r="DA8" s="3" t="s">
        <v>3314</v>
      </c>
      <c r="DB8" s="3" t="s">
        <v>3581</v>
      </c>
      <c r="DC8" s="3" t="s">
        <v>3700</v>
      </c>
      <c r="DD8" s="3" t="s">
        <v>3878</v>
      </c>
      <c r="DE8" s="3" t="s">
        <v>4250</v>
      </c>
      <c r="DF8" s="7" t="s">
        <v>4474</v>
      </c>
      <c r="DG8" s="7" t="s">
        <v>4593</v>
      </c>
      <c r="DH8" s="7" t="s">
        <v>4865</v>
      </c>
      <c r="DI8" s="7" t="s">
        <v>5572</v>
      </c>
      <c r="DJ8" s="7" t="s">
        <v>5572</v>
      </c>
      <c r="DK8" s="3"/>
      <c r="DL8" s="47">
        <f t="shared" si="0"/>
        <v>0</v>
      </c>
    </row>
    <row r="9" spans="1:119" x14ac:dyDescent="0.25">
      <c r="A9" s="138">
        <v>309</v>
      </c>
      <c r="B9" t="s">
        <v>1119</v>
      </c>
      <c r="C9" s="47" t="s">
        <v>1116</v>
      </c>
      <c r="D9" s="47" t="s">
        <v>1117</v>
      </c>
      <c r="E9" s="63" t="s">
        <v>398</v>
      </c>
      <c r="F9" s="63" t="s">
        <v>991</v>
      </c>
      <c r="G9" s="53" t="s">
        <v>1118</v>
      </c>
      <c r="H9" s="53" t="s">
        <v>1686</v>
      </c>
      <c r="I9" s="53" t="s">
        <v>1687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47">
        <v>1000</v>
      </c>
      <c r="AN9" s="47">
        <v>850</v>
      </c>
      <c r="AO9" s="118">
        <v>700</v>
      </c>
      <c r="AP9" s="3">
        <v>700</v>
      </c>
      <c r="AQ9" s="3">
        <v>700</v>
      </c>
      <c r="AR9" s="3">
        <v>0</v>
      </c>
      <c r="AS9" s="3">
        <v>700</v>
      </c>
      <c r="AT9" s="3">
        <v>700</v>
      </c>
      <c r="AU9" s="3">
        <v>700</v>
      </c>
      <c r="AV9" s="3">
        <v>700</v>
      </c>
      <c r="AW9" s="3">
        <v>700</v>
      </c>
      <c r="AX9" s="3">
        <v>700</v>
      </c>
      <c r="AY9" s="3">
        <v>700</v>
      </c>
      <c r="AZ9" s="3">
        <v>700</v>
      </c>
      <c r="BA9" s="47"/>
      <c r="BB9" s="47"/>
      <c r="BC9" s="3">
        <v>850</v>
      </c>
      <c r="BD9" s="3">
        <v>850</v>
      </c>
      <c r="BE9" s="3">
        <v>850</v>
      </c>
      <c r="BF9" s="3">
        <v>850</v>
      </c>
      <c r="BG9" s="3">
        <v>850</v>
      </c>
      <c r="BH9" s="3">
        <v>850</v>
      </c>
      <c r="BI9" s="3">
        <v>850</v>
      </c>
      <c r="BJ9" s="3">
        <v>850</v>
      </c>
      <c r="BK9" s="3">
        <v>850</v>
      </c>
      <c r="BL9" s="3">
        <v>850</v>
      </c>
      <c r="BM9" s="3">
        <v>850</v>
      </c>
      <c r="BN9" s="3">
        <v>850</v>
      </c>
      <c r="BO9" s="47"/>
      <c r="BP9" s="47"/>
      <c r="BQ9" s="47">
        <v>800</v>
      </c>
      <c r="BR9" s="47">
        <v>500</v>
      </c>
      <c r="BS9" s="183">
        <v>500</v>
      </c>
      <c r="BT9" s="183">
        <v>500</v>
      </c>
      <c r="BU9" s="183">
        <v>500</v>
      </c>
      <c r="BV9" s="183">
        <v>500</v>
      </c>
      <c r="BW9" s="183">
        <v>500</v>
      </c>
      <c r="BX9" s="183">
        <v>500</v>
      </c>
      <c r="BY9" s="183">
        <v>500</v>
      </c>
      <c r="BZ9" s="183">
        <v>500</v>
      </c>
      <c r="CA9" s="183">
        <v>500</v>
      </c>
      <c r="CB9" s="183">
        <v>500</v>
      </c>
      <c r="CC9" s="47"/>
      <c r="CD9" s="47">
        <v>2000</v>
      </c>
      <c r="CE9" s="47">
        <v>1500</v>
      </c>
      <c r="CF9" s="47">
        <f>500+500</f>
        <v>1000</v>
      </c>
      <c r="CG9" s="47"/>
      <c r="CH9" s="183">
        <v>500</v>
      </c>
      <c r="CI9" s="183">
        <v>500</v>
      </c>
      <c r="CJ9" s="183">
        <v>500</v>
      </c>
      <c r="CK9" s="183">
        <v>500</v>
      </c>
      <c r="CL9" s="183">
        <v>500</v>
      </c>
      <c r="CM9" s="183">
        <v>500</v>
      </c>
      <c r="CN9" s="183">
        <v>500</v>
      </c>
      <c r="CO9" s="183">
        <v>500</v>
      </c>
      <c r="CP9" s="183">
        <v>500</v>
      </c>
      <c r="CQ9" s="183">
        <v>500</v>
      </c>
      <c r="CR9" s="3">
        <v>500</v>
      </c>
      <c r="CS9" s="3">
        <v>500</v>
      </c>
      <c r="CT9" s="28">
        <v>3000</v>
      </c>
      <c r="CU9" s="28">
        <v>1000</v>
      </c>
      <c r="CV9" s="47">
        <v>500</v>
      </c>
      <c r="CW9" s="3">
        <v>500</v>
      </c>
      <c r="CX9" s="3" t="s">
        <v>2817</v>
      </c>
      <c r="CY9" s="7" t="s">
        <v>3235</v>
      </c>
      <c r="CZ9" s="7" t="s">
        <v>3235</v>
      </c>
      <c r="DA9" s="7" t="s">
        <v>3235</v>
      </c>
      <c r="DB9" s="7" t="s">
        <v>3486</v>
      </c>
      <c r="DC9" s="7" t="s">
        <v>3727</v>
      </c>
      <c r="DD9" s="7" t="s">
        <v>3976</v>
      </c>
      <c r="DE9" s="7" t="s">
        <v>4029</v>
      </c>
      <c r="DF9" s="7" t="s">
        <v>4318</v>
      </c>
      <c r="DG9" s="7" t="s">
        <v>4604</v>
      </c>
      <c r="DH9" s="7" t="s">
        <v>5028</v>
      </c>
      <c r="DI9" s="7" t="s">
        <v>5429</v>
      </c>
      <c r="DJ9" s="7" t="s">
        <v>5429</v>
      </c>
      <c r="DK9" s="7"/>
      <c r="DL9" s="47">
        <f t="shared" si="0"/>
        <v>0</v>
      </c>
    </row>
    <row r="10" spans="1:119" x14ac:dyDescent="0.25">
      <c r="A10" s="164">
        <v>402</v>
      </c>
      <c r="B10" t="s">
        <v>1455</v>
      </c>
      <c r="C10" s="47" t="s">
        <v>1454</v>
      </c>
      <c r="D10" s="47" t="s">
        <v>516</v>
      </c>
      <c r="E10" s="63" t="s">
        <v>612</v>
      </c>
      <c r="F10" s="63" t="s">
        <v>1350</v>
      </c>
      <c r="G10" s="291" t="s">
        <v>1456</v>
      </c>
      <c r="H10" s="291" t="s">
        <v>1675</v>
      </c>
      <c r="I10" s="291" t="s">
        <v>1676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47"/>
      <c r="AN10" s="47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47">
        <v>1500</v>
      </c>
      <c r="BB10" s="47">
        <v>1000</v>
      </c>
      <c r="BC10" s="3">
        <v>1000</v>
      </c>
      <c r="BD10" s="3">
        <v>1000</v>
      </c>
      <c r="BE10" s="3">
        <v>1000</v>
      </c>
      <c r="BF10" s="3">
        <v>1000</v>
      </c>
      <c r="BG10" s="3">
        <v>1000</v>
      </c>
      <c r="BH10" s="3">
        <v>1000</v>
      </c>
      <c r="BI10" s="3">
        <v>1000</v>
      </c>
      <c r="BJ10" s="3">
        <v>1000</v>
      </c>
      <c r="BK10" s="3">
        <v>1000</v>
      </c>
      <c r="BL10" s="3">
        <v>1000</v>
      </c>
      <c r="BM10" s="3">
        <v>1000</v>
      </c>
      <c r="BN10" s="3">
        <v>1000</v>
      </c>
      <c r="BO10" s="47"/>
      <c r="BP10" s="47">
        <v>1000</v>
      </c>
      <c r="BQ10" s="47">
        <v>1000</v>
      </c>
      <c r="BR10" s="47">
        <v>1000</v>
      </c>
      <c r="BS10" s="183">
        <v>1000</v>
      </c>
      <c r="BT10" s="183">
        <v>1000</v>
      </c>
      <c r="BU10" s="183">
        <v>1000</v>
      </c>
      <c r="BV10" s="183">
        <v>1000</v>
      </c>
      <c r="BW10" s="183">
        <v>1000</v>
      </c>
      <c r="BX10" s="183">
        <v>1000</v>
      </c>
      <c r="BY10" s="183">
        <v>1000</v>
      </c>
      <c r="BZ10" s="183">
        <v>1000</v>
      </c>
      <c r="CA10" s="183">
        <v>1000</v>
      </c>
      <c r="CB10" s="183">
        <v>1000</v>
      </c>
      <c r="CC10" s="47"/>
      <c r="CD10" s="47">
        <v>2000</v>
      </c>
      <c r="CE10" s="47">
        <v>1500</v>
      </c>
      <c r="CF10" s="47"/>
      <c r="CG10" s="47">
        <v>1000</v>
      </c>
      <c r="CH10" s="137">
        <v>1100</v>
      </c>
      <c r="CI10" s="137">
        <v>1100</v>
      </c>
      <c r="CJ10" s="137">
        <v>1100</v>
      </c>
      <c r="CK10" s="137">
        <v>1100</v>
      </c>
      <c r="CL10" s="137">
        <v>1100</v>
      </c>
      <c r="CM10" s="137">
        <v>1100</v>
      </c>
      <c r="CN10" s="137">
        <v>1100</v>
      </c>
      <c r="CO10" s="137">
        <v>1100</v>
      </c>
      <c r="CP10" s="137">
        <v>1100</v>
      </c>
      <c r="CQ10" s="137">
        <v>1100</v>
      </c>
      <c r="CR10" s="137">
        <v>1100</v>
      </c>
      <c r="CS10" s="151">
        <v>1100</v>
      </c>
      <c r="CT10" s="28">
        <v>3000</v>
      </c>
      <c r="CU10" s="28">
        <v>1000</v>
      </c>
      <c r="CV10" s="47">
        <v>1100</v>
      </c>
      <c r="CW10" s="183">
        <v>1100</v>
      </c>
      <c r="CX10" s="137">
        <v>1100</v>
      </c>
      <c r="CY10" s="3" t="s">
        <v>3151</v>
      </c>
      <c r="CZ10" s="3" t="s">
        <v>3151</v>
      </c>
      <c r="DA10" s="3" t="s">
        <v>3154</v>
      </c>
      <c r="DB10" s="7" t="s">
        <v>3612</v>
      </c>
      <c r="DC10" s="7" t="s">
        <v>4346</v>
      </c>
      <c r="DD10" s="7" t="s">
        <v>4346</v>
      </c>
      <c r="DE10" s="7" t="s">
        <v>4346</v>
      </c>
      <c r="DF10" s="7" t="s">
        <v>4722</v>
      </c>
      <c r="DG10" s="7" t="s">
        <v>4722</v>
      </c>
      <c r="DH10" s="7" t="s">
        <v>4864</v>
      </c>
      <c r="DI10" s="7" t="s">
        <v>5423</v>
      </c>
      <c r="DJ10" s="7"/>
      <c r="DK10" s="7"/>
      <c r="DL10" s="47">
        <f t="shared" si="0"/>
        <v>1100</v>
      </c>
      <c r="DM10" s="275" t="s">
        <v>2401</v>
      </c>
    </row>
    <row r="11" spans="1:119" x14ac:dyDescent="0.25">
      <c r="A11" s="164">
        <v>428</v>
      </c>
      <c r="B11" t="s">
        <v>1616</v>
      </c>
      <c r="C11" s="47" t="s">
        <v>2317</v>
      </c>
      <c r="D11" s="47" t="s">
        <v>1537</v>
      </c>
      <c r="E11" s="63" t="s">
        <v>612</v>
      </c>
      <c r="F11" s="63" t="s">
        <v>1350</v>
      </c>
      <c r="G11" s="291" t="s">
        <v>1617</v>
      </c>
      <c r="H11" s="291" t="s">
        <v>1688</v>
      </c>
      <c r="I11" s="291" t="s">
        <v>1689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47">
        <v>1500</v>
      </c>
      <c r="BB11" s="47">
        <v>1000</v>
      </c>
      <c r="BC11" s="3">
        <v>1000</v>
      </c>
      <c r="BD11" s="3">
        <v>1000</v>
      </c>
      <c r="BE11" s="3">
        <v>1000</v>
      </c>
      <c r="BF11" s="3">
        <v>1000</v>
      </c>
      <c r="BG11" s="3">
        <v>1000</v>
      </c>
      <c r="BH11" s="3">
        <v>1000</v>
      </c>
      <c r="BI11" s="3">
        <v>1000</v>
      </c>
      <c r="BJ11" s="3">
        <v>1000</v>
      </c>
      <c r="BK11" s="3">
        <v>1000</v>
      </c>
      <c r="BL11" s="3">
        <v>1000</v>
      </c>
      <c r="BM11" s="3">
        <v>1000</v>
      </c>
      <c r="BN11" s="3">
        <v>1000</v>
      </c>
      <c r="BO11" s="47"/>
      <c r="BP11" s="47">
        <v>1000</v>
      </c>
      <c r="BQ11" s="47">
        <v>800</v>
      </c>
      <c r="BR11" s="47">
        <v>800</v>
      </c>
      <c r="BS11" s="183">
        <v>1000</v>
      </c>
      <c r="BT11" s="183">
        <v>1000</v>
      </c>
      <c r="BU11" s="183">
        <v>1000</v>
      </c>
      <c r="BV11" s="183">
        <v>1000</v>
      </c>
      <c r="BW11" s="183">
        <v>1000</v>
      </c>
      <c r="BX11" s="183">
        <v>1000</v>
      </c>
      <c r="BY11" s="183">
        <v>1000</v>
      </c>
      <c r="BZ11" s="183">
        <v>1000</v>
      </c>
      <c r="CA11" s="183">
        <v>1000</v>
      </c>
      <c r="CB11" s="183">
        <v>1000</v>
      </c>
      <c r="CC11" s="47"/>
      <c r="CD11" s="47">
        <v>2000</v>
      </c>
      <c r="CE11" s="47">
        <v>1500</v>
      </c>
      <c r="CF11" s="47">
        <f>500+500+500</f>
        <v>1500</v>
      </c>
      <c r="CG11" s="47">
        <v>1200</v>
      </c>
      <c r="CH11" s="183">
        <v>1200</v>
      </c>
      <c r="CI11" s="183">
        <v>1200</v>
      </c>
      <c r="CJ11" s="183">
        <v>1200</v>
      </c>
      <c r="CK11" s="183">
        <v>1200</v>
      </c>
      <c r="CL11" s="183">
        <v>1200</v>
      </c>
      <c r="CM11" s="183">
        <v>1200</v>
      </c>
      <c r="CN11" s="183">
        <v>1200</v>
      </c>
      <c r="CO11" s="183">
        <v>1200</v>
      </c>
      <c r="CP11" s="183">
        <v>1200</v>
      </c>
      <c r="CQ11" s="183">
        <v>1200</v>
      </c>
      <c r="CR11" s="183">
        <v>1200</v>
      </c>
      <c r="CS11" s="7">
        <v>1200</v>
      </c>
      <c r="CT11" s="28">
        <v>3000</v>
      </c>
      <c r="CU11" s="28">
        <v>1000</v>
      </c>
      <c r="CV11" s="47">
        <v>1400</v>
      </c>
      <c r="CW11" s="183">
        <v>1200</v>
      </c>
      <c r="CX11" s="7" t="s">
        <v>3152</v>
      </c>
      <c r="CY11" s="3" t="s">
        <v>3153</v>
      </c>
      <c r="CZ11" s="3" t="s">
        <v>3461</v>
      </c>
      <c r="DA11" s="7" t="s">
        <v>3461</v>
      </c>
      <c r="DB11" s="7" t="s">
        <v>3731</v>
      </c>
      <c r="DC11" s="7" t="s">
        <v>4219</v>
      </c>
      <c r="DD11" s="7" t="s">
        <v>4310</v>
      </c>
      <c r="DE11" s="7" t="s">
        <v>4311</v>
      </c>
      <c r="DF11" s="7" t="s">
        <v>4822</v>
      </c>
      <c r="DG11" s="7" t="s">
        <v>4823</v>
      </c>
      <c r="DH11" s="7" t="s">
        <v>5070</v>
      </c>
      <c r="DI11" s="7" t="s">
        <v>6019</v>
      </c>
      <c r="DJ11" s="7" t="s">
        <v>6230</v>
      </c>
      <c r="DK11" s="3"/>
      <c r="DL11" s="47">
        <f t="shared" si="0"/>
        <v>0</v>
      </c>
    </row>
    <row r="12" spans="1:119" x14ac:dyDescent="0.25">
      <c r="A12" s="164">
        <v>488</v>
      </c>
      <c r="B12" t="s">
        <v>1859</v>
      </c>
      <c r="C12" s="47" t="s">
        <v>1858</v>
      </c>
      <c r="D12" s="47" t="s">
        <v>163</v>
      </c>
      <c r="E12" s="63" t="s">
        <v>1079</v>
      </c>
      <c r="F12" s="63" t="s">
        <v>1650</v>
      </c>
      <c r="G12" s="53" t="s">
        <v>869</v>
      </c>
      <c r="H12" s="47" t="s">
        <v>1856</v>
      </c>
      <c r="I12" s="47" t="s">
        <v>1857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7"/>
      <c r="BB12" s="7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47">
        <v>2500</v>
      </c>
      <c r="BP12" s="47">
        <v>1100</v>
      </c>
      <c r="BQ12" s="47"/>
      <c r="BR12" s="47"/>
      <c r="BS12" s="3"/>
      <c r="BT12" s="3">
        <v>1100</v>
      </c>
      <c r="BU12" s="3">
        <v>1100</v>
      </c>
      <c r="BV12" s="3">
        <v>1100</v>
      </c>
      <c r="BW12" s="3">
        <v>1100</v>
      </c>
      <c r="BX12" s="3">
        <v>1100</v>
      </c>
      <c r="BY12" s="3">
        <v>1100</v>
      </c>
      <c r="BZ12" s="3">
        <v>1100</v>
      </c>
      <c r="CA12" s="3">
        <v>1100</v>
      </c>
      <c r="CB12" s="3">
        <v>1100</v>
      </c>
      <c r="CC12" s="47"/>
      <c r="CD12" s="47">
        <v>2000</v>
      </c>
      <c r="CE12" s="47">
        <v>1500</v>
      </c>
      <c r="CF12" s="47">
        <f>1000+500</f>
        <v>1500</v>
      </c>
      <c r="CG12" s="47">
        <v>1200</v>
      </c>
      <c r="CH12" s="3">
        <v>1200</v>
      </c>
      <c r="CI12" s="3">
        <v>1200</v>
      </c>
      <c r="CJ12" s="3">
        <v>1200</v>
      </c>
      <c r="CK12" s="3">
        <v>1200</v>
      </c>
      <c r="CL12" s="3">
        <v>1200</v>
      </c>
      <c r="CM12" s="3">
        <v>1200</v>
      </c>
      <c r="CN12" s="3">
        <v>1200</v>
      </c>
      <c r="CO12" s="3">
        <v>1200</v>
      </c>
      <c r="CP12" s="3">
        <v>1200</v>
      </c>
      <c r="CQ12" s="3">
        <v>1200</v>
      </c>
      <c r="CR12" s="3">
        <v>1200</v>
      </c>
      <c r="CS12" s="3">
        <v>1200</v>
      </c>
      <c r="CT12" s="28">
        <v>3000</v>
      </c>
      <c r="CU12" s="28">
        <v>1000</v>
      </c>
      <c r="CV12" s="47">
        <v>1200</v>
      </c>
      <c r="CW12" s="3">
        <v>1200</v>
      </c>
      <c r="CX12" s="3" t="s">
        <v>2941</v>
      </c>
      <c r="CY12" s="3" t="s">
        <v>3316</v>
      </c>
      <c r="CZ12" s="3">
        <v>14009404</v>
      </c>
      <c r="DA12" s="3" t="s">
        <v>3590</v>
      </c>
      <c r="DB12" s="3" t="s">
        <v>3844</v>
      </c>
      <c r="DC12" s="3" t="s">
        <v>3844</v>
      </c>
      <c r="DD12" s="3" t="s">
        <v>3844</v>
      </c>
      <c r="DE12" s="3" t="s">
        <v>4026</v>
      </c>
      <c r="DF12" s="3" t="s">
        <v>4279</v>
      </c>
      <c r="DG12" s="3" t="s">
        <v>4641</v>
      </c>
      <c r="DH12" s="7" t="s">
        <v>5141</v>
      </c>
      <c r="DI12" s="7" t="s">
        <v>5141</v>
      </c>
      <c r="DJ12" s="7" t="s">
        <v>5424</v>
      </c>
      <c r="DK12" s="3"/>
      <c r="DL12" s="47">
        <f t="shared" si="0"/>
        <v>0</v>
      </c>
    </row>
    <row r="13" spans="1:119" x14ac:dyDescent="0.25">
      <c r="A13" s="164">
        <v>497</v>
      </c>
      <c r="B13" t="s">
        <v>1897</v>
      </c>
      <c r="C13" s="47" t="s">
        <v>1895</v>
      </c>
      <c r="D13" s="47" t="s">
        <v>1896</v>
      </c>
      <c r="E13" s="63" t="s">
        <v>1079</v>
      </c>
      <c r="F13" s="63" t="s">
        <v>1650</v>
      </c>
      <c r="G13" s="291" t="s">
        <v>1898</v>
      </c>
      <c r="H13" s="47" t="s">
        <v>1899</v>
      </c>
      <c r="I13" s="47" t="s">
        <v>1900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7"/>
      <c r="BB13" s="7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47">
        <v>2000</v>
      </c>
      <c r="BP13" s="47"/>
      <c r="BQ13" s="47"/>
      <c r="BR13" s="47"/>
      <c r="BS13" s="3"/>
      <c r="BT13" s="3"/>
      <c r="BU13" s="3"/>
      <c r="BV13" s="3">
        <v>1100</v>
      </c>
      <c r="BW13" s="3">
        <v>1100</v>
      </c>
      <c r="BX13" s="3">
        <v>1100</v>
      </c>
      <c r="BY13" s="3">
        <v>1100</v>
      </c>
      <c r="BZ13" s="3">
        <v>1100</v>
      </c>
      <c r="CA13" s="3">
        <v>1100</v>
      </c>
      <c r="CB13" s="3">
        <v>1100</v>
      </c>
      <c r="CC13" s="47"/>
      <c r="CD13" s="47">
        <v>2000</v>
      </c>
      <c r="CE13" s="47">
        <v>1500</v>
      </c>
      <c r="CF13" s="47"/>
      <c r="CG13" s="47">
        <v>1200</v>
      </c>
      <c r="CH13" s="3">
        <v>1200</v>
      </c>
      <c r="CI13" s="3">
        <v>1200</v>
      </c>
      <c r="CJ13" s="3">
        <v>1200</v>
      </c>
      <c r="CK13" s="3">
        <v>1200</v>
      </c>
      <c r="CL13" s="3">
        <v>1200</v>
      </c>
      <c r="CM13" s="3">
        <v>1200</v>
      </c>
      <c r="CN13" s="3">
        <v>1200</v>
      </c>
      <c r="CO13" s="3">
        <v>1200</v>
      </c>
      <c r="CP13" s="3">
        <v>1200</v>
      </c>
      <c r="CQ13" s="3">
        <v>1200</v>
      </c>
      <c r="CR13" s="3">
        <v>1200</v>
      </c>
      <c r="CS13" s="3">
        <v>1200</v>
      </c>
      <c r="CT13" s="28">
        <v>3000</v>
      </c>
      <c r="CU13" s="28">
        <v>1000</v>
      </c>
      <c r="CV13" s="47">
        <v>1300</v>
      </c>
      <c r="CW13" s="3" t="s">
        <v>3587</v>
      </c>
      <c r="CX13" s="3" t="s">
        <v>3587</v>
      </c>
      <c r="CY13" s="3" t="s">
        <v>3588</v>
      </c>
      <c r="CZ13" s="3" t="s">
        <v>3588</v>
      </c>
      <c r="DA13" s="7" t="s">
        <v>4059</v>
      </c>
      <c r="DB13" s="7" t="s">
        <v>4059</v>
      </c>
      <c r="DC13" s="7" t="s">
        <v>4059</v>
      </c>
      <c r="DD13" s="7" t="s">
        <v>4314</v>
      </c>
      <c r="DE13" s="7" t="s">
        <v>4314</v>
      </c>
      <c r="DF13" s="7" t="s">
        <v>4749</v>
      </c>
      <c r="DG13" s="7" t="s">
        <v>4749</v>
      </c>
      <c r="DH13" s="7" t="s">
        <v>5422</v>
      </c>
      <c r="DI13" s="7" t="s">
        <v>5422</v>
      </c>
      <c r="DJ13" s="7" t="s">
        <v>6643</v>
      </c>
      <c r="DK13" s="3"/>
      <c r="DL13" s="47">
        <f t="shared" si="0"/>
        <v>0</v>
      </c>
    </row>
    <row r="14" spans="1:119" x14ac:dyDescent="0.25">
      <c r="A14" s="164">
        <v>528</v>
      </c>
      <c r="B14" s="275" t="s">
        <v>2257</v>
      </c>
      <c r="C14" s="47" t="s">
        <v>2057</v>
      </c>
      <c r="D14" s="47" t="s">
        <v>2052</v>
      </c>
      <c r="E14" s="47" t="s">
        <v>1587</v>
      </c>
      <c r="F14" s="47" t="s">
        <v>2002</v>
      </c>
      <c r="G14" s="291" t="s">
        <v>2291</v>
      </c>
      <c r="H14" s="47" t="s">
        <v>2292</v>
      </c>
      <c r="I14" s="47" t="s">
        <v>2138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7"/>
      <c r="BB14" s="7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47"/>
      <c r="BP14" s="47"/>
      <c r="BQ14" s="47"/>
      <c r="BR14" s="47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47">
        <v>3500</v>
      </c>
      <c r="CD14" s="47">
        <v>2000</v>
      </c>
      <c r="CE14" s="47">
        <v>1500</v>
      </c>
      <c r="CF14" s="47">
        <v>1500</v>
      </c>
      <c r="CG14" s="47">
        <v>1200</v>
      </c>
      <c r="CH14" s="3">
        <v>1000</v>
      </c>
      <c r="CI14" s="3">
        <v>1000</v>
      </c>
      <c r="CJ14" s="3">
        <v>1000</v>
      </c>
      <c r="CK14" s="3">
        <v>1000</v>
      </c>
      <c r="CL14" s="3">
        <v>1000</v>
      </c>
      <c r="CM14" s="3">
        <v>1000</v>
      </c>
      <c r="CN14" s="3">
        <v>1000</v>
      </c>
      <c r="CO14" s="3">
        <v>1000</v>
      </c>
      <c r="CP14" s="3">
        <v>1000</v>
      </c>
      <c r="CQ14" s="3">
        <v>1000</v>
      </c>
      <c r="CR14" s="3">
        <v>1000</v>
      </c>
      <c r="CS14" s="3">
        <v>1000</v>
      </c>
      <c r="CT14" s="28">
        <v>3000</v>
      </c>
      <c r="CU14" s="28">
        <v>1000</v>
      </c>
      <c r="CV14" s="47">
        <v>1200</v>
      </c>
      <c r="CW14" s="3" t="s">
        <v>2877</v>
      </c>
      <c r="CX14" s="3" t="s">
        <v>2877</v>
      </c>
      <c r="CY14" s="3" t="s">
        <v>3026</v>
      </c>
      <c r="CZ14" s="3" t="s">
        <v>3359</v>
      </c>
      <c r="DA14" s="3" t="s">
        <v>3359</v>
      </c>
      <c r="DB14" s="3" t="s">
        <v>3598</v>
      </c>
      <c r="DC14" s="3" t="s">
        <v>3773</v>
      </c>
      <c r="DD14" s="3" t="s">
        <v>4223</v>
      </c>
      <c r="DE14" s="3" t="s">
        <v>4223</v>
      </c>
      <c r="DF14" s="3" t="s">
        <v>4473</v>
      </c>
      <c r="DG14" s="3" t="s">
        <v>4688</v>
      </c>
      <c r="DH14" s="3" t="s">
        <v>4958</v>
      </c>
      <c r="DI14" s="3" t="s">
        <v>5419</v>
      </c>
      <c r="DJ14" s="3" t="s">
        <v>5419</v>
      </c>
      <c r="DK14" s="3"/>
      <c r="DL14" s="47">
        <f t="shared" si="0"/>
        <v>0</v>
      </c>
      <c r="DN14" t="s">
        <v>5419</v>
      </c>
    </row>
    <row r="15" spans="1:119" x14ac:dyDescent="0.25">
      <c r="A15" s="164">
        <v>424</v>
      </c>
      <c r="B15" t="s">
        <v>1525</v>
      </c>
      <c r="C15" s="47" t="s">
        <v>1524</v>
      </c>
      <c r="D15" s="47" t="s">
        <v>1464</v>
      </c>
      <c r="E15" s="63" t="s">
        <v>612</v>
      </c>
      <c r="F15" s="63" t="s">
        <v>1350</v>
      </c>
      <c r="G15" s="291" t="s">
        <v>1526</v>
      </c>
      <c r="H15" s="291" t="s">
        <v>1684</v>
      </c>
      <c r="I15" s="291" t="s">
        <v>1685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47">
        <v>2000</v>
      </c>
      <c r="BB15" s="47"/>
      <c r="BC15" s="3">
        <v>1000</v>
      </c>
      <c r="BD15" s="3" t="s">
        <v>990</v>
      </c>
      <c r="BE15" s="3">
        <v>1000</v>
      </c>
      <c r="BF15" s="3">
        <v>1000</v>
      </c>
      <c r="BG15" s="3">
        <v>1000</v>
      </c>
      <c r="BH15" s="3">
        <v>1000</v>
      </c>
      <c r="BI15" s="3">
        <v>1000</v>
      </c>
      <c r="BJ15" s="3">
        <v>1000</v>
      </c>
      <c r="BK15" s="3">
        <v>1000</v>
      </c>
      <c r="BL15" s="3">
        <v>1000</v>
      </c>
      <c r="BM15" s="3">
        <v>1000</v>
      </c>
      <c r="BN15" s="3">
        <v>1000</v>
      </c>
      <c r="BO15" s="47"/>
      <c r="BP15" s="47"/>
      <c r="BQ15" s="47">
        <v>800</v>
      </c>
      <c r="BR15" s="47">
        <v>800</v>
      </c>
      <c r="BS15" s="183">
        <v>1000</v>
      </c>
      <c r="BT15" s="183">
        <v>1000</v>
      </c>
      <c r="BU15" s="183">
        <v>1000</v>
      </c>
      <c r="BV15" s="183">
        <v>1000</v>
      </c>
      <c r="BW15" s="183">
        <v>1000</v>
      </c>
      <c r="BX15" s="183">
        <v>1000</v>
      </c>
      <c r="BY15" s="183">
        <v>1000</v>
      </c>
      <c r="BZ15" s="183">
        <v>1000</v>
      </c>
      <c r="CA15" s="183">
        <v>1000</v>
      </c>
      <c r="CB15" s="183">
        <v>1000</v>
      </c>
      <c r="CC15" s="47"/>
      <c r="CD15" s="47">
        <v>2000</v>
      </c>
      <c r="CE15" s="47">
        <v>1500</v>
      </c>
      <c r="CF15" s="47">
        <v>1500</v>
      </c>
      <c r="CG15" s="47">
        <v>1200</v>
      </c>
      <c r="CH15" s="183">
        <v>1200</v>
      </c>
      <c r="CI15" s="183">
        <v>1200</v>
      </c>
      <c r="CJ15" s="183">
        <v>1200</v>
      </c>
      <c r="CK15" s="183">
        <v>1200</v>
      </c>
      <c r="CL15" s="183">
        <v>1200</v>
      </c>
      <c r="CM15" s="183">
        <v>1200</v>
      </c>
      <c r="CN15" s="183">
        <v>1200</v>
      </c>
      <c r="CO15" s="183">
        <v>1200</v>
      </c>
      <c r="CP15" s="183">
        <v>1200</v>
      </c>
      <c r="CQ15" s="3">
        <v>1200</v>
      </c>
      <c r="CR15" s="3">
        <v>1200</v>
      </c>
      <c r="CS15" s="3">
        <v>1200</v>
      </c>
      <c r="CT15" s="28">
        <v>3000</v>
      </c>
      <c r="CU15" s="28">
        <v>1000</v>
      </c>
      <c r="CV15" s="47">
        <v>1300</v>
      </c>
      <c r="CW15" s="3" t="s">
        <v>2927</v>
      </c>
      <c r="CX15" s="3" t="s">
        <v>2927</v>
      </c>
      <c r="CY15" s="7" t="s">
        <v>4453</v>
      </c>
      <c r="CZ15" s="7" t="s">
        <v>4453</v>
      </c>
      <c r="DA15" s="7" t="s">
        <v>4453</v>
      </c>
      <c r="DB15" s="7" t="s">
        <v>4453</v>
      </c>
      <c r="DC15" s="7" t="s">
        <v>4453</v>
      </c>
      <c r="DD15" s="7" t="s">
        <v>4453</v>
      </c>
      <c r="DE15" s="7" t="s">
        <v>4453</v>
      </c>
      <c r="DF15" s="7" t="s">
        <v>4453</v>
      </c>
      <c r="DG15" s="7" t="s">
        <v>4632</v>
      </c>
      <c r="DH15" s="7" t="s">
        <v>4900</v>
      </c>
      <c r="DI15" s="7" t="s">
        <v>5397</v>
      </c>
      <c r="DJ15" s="7" t="s">
        <v>5397</v>
      </c>
      <c r="DK15" s="7"/>
      <c r="DL15" s="47">
        <f t="shared" si="0"/>
        <v>0</v>
      </c>
    </row>
    <row r="16" spans="1:119" x14ac:dyDescent="0.25">
      <c r="A16" s="164"/>
      <c r="BA16" s="103"/>
      <c r="BB16" s="103"/>
      <c r="BO16" s="28"/>
      <c r="BP16" s="28"/>
      <c r="BQ16" s="31"/>
      <c r="BR16" s="31"/>
      <c r="CC16" s="28"/>
      <c r="CD16" s="28"/>
      <c r="CE16" s="28"/>
      <c r="CF16" s="28"/>
      <c r="CG16" s="28"/>
      <c r="CV16" s="406"/>
      <c r="DF16" s="3"/>
      <c r="DG16" s="3"/>
      <c r="DH16" s="3"/>
      <c r="DI16" s="3"/>
      <c r="DJ16" s="3"/>
      <c r="DL16" s="47">
        <f t="shared" si="0"/>
        <v>0</v>
      </c>
    </row>
    <row r="17" spans="1:117" x14ac:dyDescent="0.25">
      <c r="A17" s="64" t="s">
        <v>4196</v>
      </c>
      <c r="BA17" s="103"/>
      <c r="BB17" s="103"/>
      <c r="BO17" s="28"/>
      <c r="BP17" s="28"/>
      <c r="BQ17" s="31"/>
      <c r="BR17" s="31"/>
      <c r="CC17" s="28"/>
      <c r="CD17" s="28"/>
      <c r="CE17" s="28"/>
      <c r="CF17" s="28"/>
      <c r="CG17" s="28"/>
      <c r="DL17" s="47">
        <f t="shared" si="0"/>
        <v>0</v>
      </c>
    </row>
    <row r="18" spans="1:117" x14ac:dyDescent="0.25">
      <c r="A18" s="37">
        <v>2</v>
      </c>
      <c r="B18" s="79" t="s">
        <v>366</v>
      </c>
      <c r="C18" s="68" t="s">
        <v>367</v>
      </c>
      <c r="D18" s="68" t="s">
        <v>368</v>
      </c>
      <c r="E18" s="261" t="s">
        <v>320</v>
      </c>
      <c r="F18" s="64" t="s">
        <v>106</v>
      </c>
      <c r="G18" s="65" t="s">
        <v>876</v>
      </c>
      <c r="H18" s="65" t="s">
        <v>1678</v>
      </c>
      <c r="I18" s="65" t="s">
        <v>1679</v>
      </c>
      <c r="J18" s="64"/>
      <c r="K18" s="64">
        <v>750</v>
      </c>
      <c r="L18" s="64">
        <v>700</v>
      </c>
      <c r="M18" s="64">
        <v>700</v>
      </c>
      <c r="N18" s="64">
        <v>700</v>
      </c>
      <c r="O18" s="64">
        <v>700</v>
      </c>
      <c r="P18" s="64">
        <v>700</v>
      </c>
      <c r="Q18" s="64">
        <v>750</v>
      </c>
      <c r="R18" s="64">
        <v>750</v>
      </c>
      <c r="S18" s="64">
        <v>750</v>
      </c>
      <c r="T18" s="64">
        <v>750</v>
      </c>
      <c r="U18" s="64">
        <v>750</v>
      </c>
      <c r="V18" s="64">
        <v>750</v>
      </c>
      <c r="W18" s="64">
        <v>750</v>
      </c>
      <c r="X18" s="67"/>
      <c r="Y18" s="67">
        <v>800</v>
      </c>
      <c r="Z18" s="66">
        <v>800</v>
      </c>
      <c r="AA18" s="66">
        <v>800</v>
      </c>
      <c r="AB18" s="66">
        <v>800</v>
      </c>
      <c r="AC18" s="66">
        <v>800</v>
      </c>
      <c r="AD18" s="66"/>
      <c r="AE18" s="118">
        <v>800</v>
      </c>
      <c r="AF18" s="118">
        <v>800</v>
      </c>
      <c r="AG18" s="118">
        <v>800</v>
      </c>
      <c r="AH18" s="118">
        <v>800</v>
      </c>
      <c r="AI18" s="118">
        <v>800</v>
      </c>
      <c r="AJ18" s="118">
        <v>800</v>
      </c>
      <c r="AK18" s="118">
        <v>800</v>
      </c>
      <c r="AL18" s="118">
        <v>800</v>
      </c>
      <c r="AM18" s="67"/>
      <c r="AN18" s="67">
        <v>850</v>
      </c>
      <c r="AO18" s="118">
        <v>850</v>
      </c>
      <c r="AP18" s="118">
        <v>850</v>
      </c>
      <c r="AQ18" s="118">
        <v>0</v>
      </c>
      <c r="AR18" s="118">
        <v>850</v>
      </c>
      <c r="AS18" s="118">
        <v>850</v>
      </c>
      <c r="AT18" s="118">
        <v>850</v>
      </c>
      <c r="AU18" s="118">
        <v>850</v>
      </c>
      <c r="AV18" s="118">
        <v>850</v>
      </c>
      <c r="AW18" s="118">
        <v>850</v>
      </c>
      <c r="AX18" s="118">
        <v>850</v>
      </c>
      <c r="AY18" s="118">
        <v>850</v>
      </c>
      <c r="AZ18" s="118">
        <v>850</v>
      </c>
      <c r="BA18" s="28"/>
      <c r="BB18" s="28">
        <v>1000</v>
      </c>
      <c r="BC18" s="118">
        <v>1000</v>
      </c>
      <c r="BD18" s="118">
        <v>1000</v>
      </c>
      <c r="BE18" s="118"/>
      <c r="BF18" s="118">
        <v>1000</v>
      </c>
      <c r="BG18" s="118">
        <v>1000</v>
      </c>
      <c r="BH18" s="118">
        <v>1000</v>
      </c>
      <c r="BI18" s="118">
        <v>1000</v>
      </c>
      <c r="BJ18" s="118">
        <v>1000</v>
      </c>
      <c r="BK18" s="118">
        <v>1000</v>
      </c>
      <c r="BL18" s="118">
        <v>1000</v>
      </c>
      <c r="BM18" s="118">
        <v>1000</v>
      </c>
      <c r="BN18" s="118">
        <v>1000</v>
      </c>
      <c r="BO18" s="28"/>
      <c r="BP18" s="28"/>
      <c r="BQ18" s="31">
        <v>800</v>
      </c>
      <c r="BR18" s="31">
        <v>0</v>
      </c>
      <c r="BS18">
        <v>1000</v>
      </c>
      <c r="BT18">
        <v>1000</v>
      </c>
      <c r="BU18">
        <v>1000</v>
      </c>
      <c r="BV18">
        <v>1000</v>
      </c>
      <c r="BW18">
        <v>1000</v>
      </c>
      <c r="BX18" s="5"/>
      <c r="BY18" s="5"/>
      <c r="BZ18" s="5"/>
      <c r="CA18" s="5"/>
      <c r="CB18" s="5"/>
      <c r="CC18" s="28"/>
      <c r="CD18" s="19"/>
      <c r="CE18" s="19"/>
      <c r="CF18" s="28"/>
      <c r="CG18" s="28"/>
      <c r="CH18" s="5"/>
      <c r="CI18" s="5"/>
      <c r="CJ18" s="5"/>
      <c r="CV18" s="406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47">
        <f t="shared" si="0"/>
        <v>0</v>
      </c>
      <c r="DM18" s="275" t="s">
        <v>2401</v>
      </c>
    </row>
    <row r="19" spans="1:117" s="5" customFormat="1" x14ac:dyDescent="0.25">
      <c r="A19" s="48">
        <v>19</v>
      </c>
      <c r="B19" s="117" t="s">
        <v>369</v>
      </c>
      <c r="C19" s="68" t="s">
        <v>370</v>
      </c>
      <c r="D19" s="68" t="s">
        <v>131</v>
      </c>
      <c r="E19" s="263" t="s">
        <v>320</v>
      </c>
      <c r="F19" s="68" t="s">
        <v>106</v>
      </c>
      <c r="G19" s="84" t="s">
        <v>877</v>
      </c>
      <c r="H19" s="84"/>
      <c r="I19" s="84"/>
      <c r="J19" s="68"/>
      <c r="K19" s="68">
        <v>750</v>
      </c>
      <c r="L19" s="68">
        <v>700</v>
      </c>
      <c r="M19" s="68">
        <v>700</v>
      </c>
      <c r="N19" s="68">
        <v>700</v>
      </c>
      <c r="O19" s="68">
        <v>700</v>
      </c>
      <c r="P19" s="68">
        <v>750</v>
      </c>
      <c r="Q19" s="68">
        <v>750</v>
      </c>
      <c r="R19" s="68">
        <v>750</v>
      </c>
      <c r="S19" s="68">
        <v>750</v>
      </c>
      <c r="T19" s="68">
        <v>750</v>
      </c>
      <c r="U19" s="68">
        <v>750</v>
      </c>
      <c r="V19" s="68">
        <v>750</v>
      </c>
      <c r="W19" s="68">
        <v>750</v>
      </c>
      <c r="X19" s="68"/>
      <c r="Y19" s="68"/>
      <c r="Z19" s="69">
        <v>800</v>
      </c>
      <c r="AA19" s="69">
        <v>800</v>
      </c>
      <c r="AB19" s="69">
        <v>0</v>
      </c>
      <c r="AC19" s="69">
        <v>0</v>
      </c>
      <c r="AD19" s="69"/>
      <c r="AM19" s="28"/>
      <c r="AN19" s="19"/>
      <c r="BA19" s="28"/>
      <c r="BB19" s="28"/>
      <c r="BO19" s="28"/>
      <c r="BP19" s="28"/>
      <c r="BQ19" s="31"/>
      <c r="BR19" s="31"/>
      <c r="CC19" s="28"/>
      <c r="CD19" s="19"/>
      <c r="CE19" s="19"/>
      <c r="CF19" s="28"/>
      <c r="CG19" s="28"/>
      <c r="CV19" s="406"/>
      <c r="DL19" s="47">
        <f t="shared" si="0"/>
        <v>0</v>
      </c>
      <c r="DM19" s="275" t="s">
        <v>2401</v>
      </c>
    </row>
    <row r="20" spans="1:117" x14ac:dyDescent="0.25">
      <c r="A20" s="37">
        <v>21</v>
      </c>
      <c r="B20" s="265" t="s">
        <v>371</v>
      </c>
      <c r="C20" s="68" t="s">
        <v>372</v>
      </c>
      <c r="D20" s="180" t="s">
        <v>133</v>
      </c>
      <c r="E20" s="268" t="s">
        <v>320</v>
      </c>
      <c r="F20" s="180" t="s">
        <v>106</v>
      </c>
      <c r="G20" s="233" t="s">
        <v>878</v>
      </c>
      <c r="H20" s="233"/>
      <c r="I20" s="233"/>
      <c r="J20" s="180"/>
      <c r="K20" s="64">
        <v>500</v>
      </c>
      <c r="L20" s="64">
        <v>500</v>
      </c>
      <c r="M20" s="64">
        <v>500</v>
      </c>
      <c r="N20" s="64">
        <v>500</v>
      </c>
      <c r="O20" s="64">
        <v>500</v>
      </c>
      <c r="P20" s="64">
        <v>500</v>
      </c>
      <c r="Q20" s="64">
        <v>500</v>
      </c>
      <c r="R20" s="64">
        <v>500</v>
      </c>
      <c r="S20" s="64">
        <v>500</v>
      </c>
      <c r="T20" s="64">
        <v>500</v>
      </c>
      <c r="U20" s="64">
        <v>500</v>
      </c>
      <c r="V20" s="64">
        <v>500</v>
      </c>
      <c r="W20" s="64">
        <v>500</v>
      </c>
      <c r="X20" s="67"/>
      <c r="Y20" s="67">
        <v>800</v>
      </c>
      <c r="Z20" s="66">
        <v>500</v>
      </c>
      <c r="AA20" s="66">
        <v>500</v>
      </c>
      <c r="AB20" s="66">
        <v>500</v>
      </c>
      <c r="AC20" s="66">
        <v>500</v>
      </c>
      <c r="AD20" s="66"/>
      <c r="AE20" s="118">
        <v>500</v>
      </c>
      <c r="AF20" s="118">
        <v>500</v>
      </c>
      <c r="AG20" s="118">
        <v>500</v>
      </c>
      <c r="AH20" s="118">
        <v>500</v>
      </c>
      <c r="AI20" s="118">
        <v>500</v>
      </c>
      <c r="AJ20" s="118">
        <v>500</v>
      </c>
      <c r="AK20" s="118">
        <v>500</v>
      </c>
      <c r="AL20" s="118">
        <v>500</v>
      </c>
      <c r="AM20" s="67"/>
      <c r="AN20" s="67">
        <v>850</v>
      </c>
      <c r="AO20" s="118">
        <v>550</v>
      </c>
      <c r="AP20" s="118">
        <v>550</v>
      </c>
      <c r="AQ20" s="118">
        <v>550</v>
      </c>
      <c r="AR20" s="118">
        <v>550</v>
      </c>
      <c r="AS20" s="118">
        <v>550</v>
      </c>
      <c r="AT20" s="118">
        <v>550</v>
      </c>
      <c r="AU20" s="118">
        <v>550</v>
      </c>
      <c r="AV20" s="118">
        <v>550</v>
      </c>
      <c r="AW20" s="118">
        <v>550</v>
      </c>
      <c r="AX20" s="118">
        <v>550</v>
      </c>
      <c r="AY20" s="118">
        <v>550</v>
      </c>
      <c r="AZ20" s="118">
        <v>550</v>
      </c>
      <c r="BA20" s="28"/>
      <c r="BB20" s="28"/>
      <c r="BC20" s="118">
        <v>600</v>
      </c>
      <c r="BD20" s="118">
        <v>600</v>
      </c>
      <c r="BE20" s="118">
        <v>600</v>
      </c>
      <c r="BF20" s="118">
        <v>600</v>
      </c>
      <c r="BO20" s="28"/>
      <c r="BP20" s="28"/>
      <c r="BQ20" s="31"/>
      <c r="BR20" s="31"/>
      <c r="CC20" s="28"/>
      <c r="CD20" s="19"/>
      <c r="CE20" s="19"/>
      <c r="CF20" s="28"/>
      <c r="CG20" s="28"/>
      <c r="CV20" s="406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47">
        <f t="shared" si="0"/>
        <v>0</v>
      </c>
      <c r="DM20" s="275" t="s">
        <v>2401</v>
      </c>
    </row>
    <row r="21" spans="1:117" s="145" customFormat="1" x14ac:dyDescent="0.25">
      <c r="A21" s="141">
        <v>42</v>
      </c>
      <c r="B21" s="266" t="s">
        <v>375</v>
      </c>
      <c r="C21" s="143" t="s">
        <v>376</v>
      </c>
      <c r="D21" s="143" t="s">
        <v>377</v>
      </c>
      <c r="E21" s="143" t="s">
        <v>320</v>
      </c>
      <c r="F21" s="143" t="s">
        <v>106</v>
      </c>
      <c r="G21" s="144" t="s">
        <v>1285</v>
      </c>
      <c r="H21" s="289"/>
      <c r="I21" s="144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M21" s="173"/>
      <c r="AN21" s="142"/>
      <c r="BA21" s="173"/>
      <c r="BB21" s="173"/>
      <c r="BO21" s="28"/>
      <c r="BP21" s="28"/>
      <c r="BQ21" s="31"/>
      <c r="BR21" s="31"/>
      <c r="CC21" s="28"/>
      <c r="CD21" s="19"/>
      <c r="CE21" s="19"/>
      <c r="CF21" s="28"/>
      <c r="CG21" s="28"/>
      <c r="CV21" s="418"/>
      <c r="CY21" s="5"/>
      <c r="CZ21" s="5"/>
      <c r="DA21" s="5" t="s">
        <v>990</v>
      </c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47">
        <f t="shared" si="0"/>
        <v>0</v>
      </c>
      <c r="DM21" s="275" t="s">
        <v>2401</v>
      </c>
    </row>
    <row r="22" spans="1:117" s="145" customFormat="1" x14ac:dyDescent="0.25">
      <c r="A22" s="141">
        <v>46</v>
      </c>
      <c r="B22" s="266" t="s">
        <v>378</v>
      </c>
      <c r="C22" s="143" t="s">
        <v>379</v>
      </c>
      <c r="D22" s="143" t="s">
        <v>380</v>
      </c>
      <c r="E22" s="143" t="s">
        <v>320</v>
      </c>
      <c r="F22" s="143" t="s">
        <v>106</v>
      </c>
      <c r="G22" s="144" t="s">
        <v>1284</v>
      </c>
      <c r="H22" s="289"/>
      <c r="I22" s="144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M22" s="173"/>
      <c r="AN22" s="142"/>
      <c r="BA22" s="173"/>
      <c r="BB22" s="173"/>
      <c r="BO22" s="28"/>
      <c r="BP22" s="28"/>
      <c r="BQ22" s="31"/>
      <c r="BR22" s="31"/>
      <c r="CC22" s="28"/>
      <c r="CD22" s="19"/>
      <c r="CE22" s="19"/>
      <c r="CF22" s="28"/>
      <c r="CG22" s="28"/>
      <c r="CV22" s="418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47">
        <f t="shared" si="0"/>
        <v>0</v>
      </c>
      <c r="DM22" s="275" t="s">
        <v>2401</v>
      </c>
    </row>
    <row r="23" spans="1:117" x14ac:dyDescent="0.25">
      <c r="A23" s="48">
        <f>+A6+1</f>
        <v>69</v>
      </c>
      <c r="B23" s="117" t="s">
        <v>431</v>
      </c>
      <c r="C23" s="68" t="s">
        <v>153</v>
      </c>
      <c r="D23" s="68" t="s">
        <v>227</v>
      </c>
      <c r="E23" s="64" t="s">
        <v>382</v>
      </c>
      <c r="F23" s="64" t="s">
        <v>5</v>
      </c>
      <c r="G23" s="65" t="s">
        <v>880</v>
      </c>
      <c r="H23" s="288" t="s">
        <v>1680</v>
      </c>
      <c r="I23" s="65" t="s">
        <v>1681</v>
      </c>
      <c r="J23" s="64"/>
      <c r="K23" s="64">
        <v>700</v>
      </c>
      <c r="L23" s="64">
        <v>700</v>
      </c>
      <c r="M23" s="64">
        <v>700</v>
      </c>
      <c r="N23" s="64">
        <v>700</v>
      </c>
      <c r="O23" s="64">
        <v>700</v>
      </c>
      <c r="P23" s="64">
        <v>700</v>
      </c>
      <c r="Q23" s="64">
        <v>700</v>
      </c>
      <c r="R23" s="64">
        <v>700</v>
      </c>
      <c r="S23" s="64">
        <v>700</v>
      </c>
      <c r="T23" s="64">
        <v>700</v>
      </c>
      <c r="U23" s="64">
        <v>700</v>
      </c>
      <c r="V23" s="64">
        <v>700</v>
      </c>
      <c r="W23" s="64">
        <v>700</v>
      </c>
      <c r="X23" s="67"/>
      <c r="Y23" s="67">
        <v>800</v>
      </c>
      <c r="Z23" s="66">
        <v>750</v>
      </c>
      <c r="AA23" s="66">
        <v>750</v>
      </c>
      <c r="AB23" s="66">
        <v>750</v>
      </c>
      <c r="AC23" s="66">
        <v>750</v>
      </c>
      <c r="AD23" s="66"/>
      <c r="AE23" s="118">
        <v>750</v>
      </c>
      <c r="AF23" s="118">
        <v>750</v>
      </c>
      <c r="AG23" s="118">
        <v>750</v>
      </c>
      <c r="AH23" s="118">
        <v>750</v>
      </c>
      <c r="AI23" s="118">
        <v>750</v>
      </c>
      <c r="AJ23" s="118">
        <v>750</v>
      </c>
      <c r="AK23" s="118">
        <v>750</v>
      </c>
      <c r="AL23" s="118">
        <v>750</v>
      </c>
      <c r="AM23" s="28"/>
      <c r="AN23" s="28">
        <v>850</v>
      </c>
      <c r="AO23" s="118">
        <v>800</v>
      </c>
      <c r="AP23" s="118">
        <v>800</v>
      </c>
      <c r="AQ23" s="118">
        <v>800</v>
      </c>
      <c r="AR23" s="118">
        <v>800</v>
      </c>
      <c r="AS23" s="118">
        <v>800</v>
      </c>
      <c r="AT23" s="118">
        <v>800</v>
      </c>
      <c r="AU23" s="118">
        <v>800</v>
      </c>
      <c r="AV23" s="118">
        <v>800</v>
      </c>
      <c r="AW23" s="118">
        <v>800</v>
      </c>
      <c r="AX23" s="118">
        <v>800</v>
      </c>
      <c r="AY23" s="118">
        <v>800</v>
      </c>
      <c r="AZ23" s="118">
        <v>800</v>
      </c>
      <c r="BA23" s="28"/>
      <c r="BB23" s="28">
        <v>1000</v>
      </c>
      <c r="BC23" s="118">
        <v>900</v>
      </c>
      <c r="BD23" s="118">
        <v>900</v>
      </c>
      <c r="BE23" s="118">
        <v>900</v>
      </c>
      <c r="BF23" s="118">
        <v>900</v>
      </c>
      <c r="BG23" s="118">
        <v>900</v>
      </c>
      <c r="BH23" s="118">
        <v>900</v>
      </c>
      <c r="BI23" s="118">
        <v>900</v>
      </c>
      <c r="BJ23" s="118">
        <v>900</v>
      </c>
      <c r="BK23" s="118">
        <v>900</v>
      </c>
      <c r="BL23" s="118">
        <v>900</v>
      </c>
      <c r="BM23" s="118">
        <v>900</v>
      </c>
      <c r="BN23" s="118">
        <v>900</v>
      </c>
      <c r="BO23" s="28"/>
      <c r="BP23" s="28"/>
      <c r="BQ23" s="131">
        <v>900</v>
      </c>
      <c r="BR23" s="131">
        <v>900</v>
      </c>
      <c r="BS23">
        <v>900</v>
      </c>
      <c r="BT23">
        <v>900</v>
      </c>
      <c r="BU23">
        <v>900</v>
      </c>
      <c r="BV23">
        <v>900</v>
      </c>
      <c r="BW23">
        <v>900</v>
      </c>
      <c r="BX23">
        <v>900</v>
      </c>
      <c r="BY23">
        <v>900</v>
      </c>
      <c r="BZ23">
        <v>900</v>
      </c>
      <c r="CA23">
        <v>900</v>
      </c>
      <c r="CB23">
        <v>900</v>
      </c>
      <c r="CC23" s="28"/>
      <c r="CD23" s="19"/>
      <c r="CE23" s="19"/>
      <c r="CF23" s="28"/>
      <c r="CG23" s="28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17"/>
      <c r="CT23" s="117"/>
      <c r="CU23" s="117"/>
      <c r="CV23" s="406"/>
      <c r="CW23" s="184"/>
      <c r="CX23" s="184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47">
        <f t="shared" si="0"/>
        <v>0</v>
      </c>
      <c r="DM23" s="275" t="s">
        <v>2401</v>
      </c>
    </row>
    <row r="24" spans="1:117" x14ac:dyDescent="0.25">
      <c r="A24" s="48">
        <v>70</v>
      </c>
      <c r="B24" s="117" t="s">
        <v>433</v>
      </c>
      <c r="C24" s="68" t="s">
        <v>383</v>
      </c>
      <c r="D24" s="68" t="s">
        <v>339</v>
      </c>
      <c r="E24" s="64" t="s">
        <v>382</v>
      </c>
      <c r="F24" s="64" t="s">
        <v>5</v>
      </c>
      <c r="G24" s="76"/>
      <c r="H24" s="290"/>
      <c r="I24" s="76"/>
      <c r="J24" s="64">
        <v>1000</v>
      </c>
      <c r="K24" s="64">
        <v>750</v>
      </c>
      <c r="L24" s="64">
        <v>750</v>
      </c>
      <c r="M24" s="64">
        <v>750</v>
      </c>
      <c r="N24" s="643">
        <v>1000</v>
      </c>
      <c r="O24" s="643"/>
      <c r="P24" s="64">
        <v>750</v>
      </c>
      <c r="Q24" s="64">
        <v>750</v>
      </c>
      <c r="R24" s="64">
        <v>750</v>
      </c>
      <c r="S24" s="64">
        <v>750</v>
      </c>
      <c r="T24" s="64">
        <v>750</v>
      </c>
      <c r="U24" s="64">
        <v>750</v>
      </c>
      <c r="V24" s="64">
        <v>750</v>
      </c>
      <c r="W24" s="64">
        <v>750</v>
      </c>
      <c r="X24" s="67"/>
      <c r="Y24" s="67"/>
      <c r="Z24" s="66">
        <v>800</v>
      </c>
      <c r="AA24" s="66">
        <v>800</v>
      </c>
      <c r="AB24" s="102">
        <v>800</v>
      </c>
      <c r="AC24" s="102">
        <v>800</v>
      </c>
      <c r="AD24" s="66"/>
      <c r="AE24" s="118">
        <v>800</v>
      </c>
      <c r="AF24" s="118">
        <v>800</v>
      </c>
      <c r="AG24" s="118">
        <v>800</v>
      </c>
      <c r="AH24" s="118">
        <v>800</v>
      </c>
      <c r="AI24" s="5"/>
      <c r="AJ24" s="5"/>
      <c r="AK24" s="5"/>
      <c r="AM24" s="28"/>
      <c r="AN24" s="19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28"/>
      <c r="BB24" s="28"/>
      <c r="BC24" s="5"/>
      <c r="BD24" s="5"/>
      <c r="BE24" s="5"/>
      <c r="BF24" s="5"/>
      <c r="BG24" s="5"/>
      <c r="BH24" s="5"/>
      <c r="BO24" s="28"/>
      <c r="BP24" s="28"/>
      <c r="BQ24" s="31"/>
      <c r="BR24" s="31"/>
      <c r="CC24" s="28"/>
      <c r="CD24" s="19"/>
      <c r="CE24" s="19"/>
      <c r="CF24" s="28"/>
      <c r="CG24" s="28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17"/>
      <c r="CT24" s="117"/>
      <c r="CU24" s="117"/>
      <c r="CV24" s="406"/>
      <c r="CW24" s="184"/>
      <c r="CX24" s="184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47">
        <f t="shared" si="0"/>
        <v>0</v>
      </c>
      <c r="DM24" s="275" t="s">
        <v>2401</v>
      </c>
    </row>
    <row r="25" spans="1:117" x14ac:dyDescent="0.25">
      <c r="A25" s="48">
        <f>+A24+1</f>
        <v>71</v>
      </c>
      <c r="B25" s="117" t="s">
        <v>430</v>
      </c>
      <c r="C25" s="68" t="s">
        <v>384</v>
      </c>
      <c r="D25" s="68" t="s">
        <v>296</v>
      </c>
      <c r="E25" s="64" t="s">
        <v>382</v>
      </c>
      <c r="F25" s="64" t="s">
        <v>5</v>
      </c>
      <c r="G25" s="65" t="s">
        <v>881</v>
      </c>
      <c r="H25" s="288"/>
      <c r="I25" s="65"/>
      <c r="J25" s="64">
        <v>500</v>
      </c>
      <c r="K25" s="64">
        <v>750</v>
      </c>
      <c r="L25" s="64">
        <v>750</v>
      </c>
      <c r="M25" s="64">
        <v>750</v>
      </c>
      <c r="N25" s="107"/>
      <c r="O25" s="107"/>
      <c r="P25" s="64">
        <v>750</v>
      </c>
      <c r="Q25" s="64">
        <v>750</v>
      </c>
      <c r="R25" s="64">
        <v>750</v>
      </c>
      <c r="S25" s="64">
        <v>750</v>
      </c>
      <c r="T25" s="64">
        <v>750</v>
      </c>
      <c r="U25" s="64">
        <v>750</v>
      </c>
      <c r="V25" s="64">
        <v>750</v>
      </c>
      <c r="W25" s="64">
        <v>750</v>
      </c>
      <c r="X25" s="67"/>
      <c r="Y25" s="67">
        <v>800</v>
      </c>
      <c r="Z25" s="66">
        <v>800</v>
      </c>
      <c r="AA25" s="66">
        <v>800</v>
      </c>
      <c r="AB25" s="66">
        <v>800</v>
      </c>
      <c r="AC25" s="66">
        <v>800</v>
      </c>
      <c r="AD25" s="66"/>
      <c r="AE25" s="118">
        <v>800</v>
      </c>
      <c r="AF25" s="118">
        <v>800</v>
      </c>
      <c r="AG25" s="118">
        <v>800</v>
      </c>
      <c r="AH25" s="118">
        <v>800</v>
      </c>
      <c r="AI25" s="118">
        <v>800</v>
      </c>
      <c r="AJ25" s="118">
        <v>800</v>
      </c>
      <c r="AK25" s="118">
        <v>800</v>
      </c>
      <c r="AL25" s="118">
        <v>800</v>
      </c>
      <c r="AM25" s="67"/>
      <c r="AN25" s="68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28"/>
      <c r="BB25" s="28" t="s">
        <v>1647</v>
      </c>
      <c r="BC25" s="5"/>
      <c r="BD25" s="5"/>
      <c r="BE25" s="5"/>
      <c r="BF25" s="5"/>
      <c r="BG25" s="5"/>
      <c r="BH25" s="5"/>
      <c r="BO25" s="28"/>
      <c r="BP25" s="28"/>
      <c r="BQ25" s="31"/>
      <c r="BR25" s="31"/>
      <c r="CC25" s="296"/>
      <c r="CD25" s="301"/>
      <c r="CE25" s="299"/>
      <c r="CF25" s="296"/>
      <c r="CG25" s="296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17"/>
      <c r="CT25" s="117"/>
      <c r="CU25" s="117"/>
      <c r="CV25" s="406"/>
      <c r="CW25" s="184"/>
      <c r="CX25" s="184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47">
        <f t="shared" si="0"/>
        <v>0</v>
      </c>
      <c r="DM25" s="275" t="s">
        <v>2401</v>
      </c>
    </row>
    <row r="26" spans="1:117" x14ac:dyDescent="0.25">
      <c r="A26" s="48">
        <v>174</v>
      </c>
      <c r="B26" s="117" t="str">
        <f>+IF(C26=0,"",CONCATENATE("T-",E26,"/",TEXT(A26,"0000")))</f>
        <v>T-IV/0174</v>
      </c>
      <c r="C26" s="68" t="s">
        <v>429</v>
      </c>
      <c r="D26" s="68" t="s">
        <v>426</v>
      </c>
      <c r="E26" s="68" t="s">
        <v>382</v>
      </c>
      <c r="F26" s="68" t="s">
        <v>5</v>
      </c>
      <c r="G26" s="84" t="s">
        <v>882</v>
      </c>
      <c r="H26" s="288"/>
      <c r="I26" s="65"/>
      <c r="J26" s="64">
        <v>1000</v>
      </c>
      <c r="K26" s="64">
        <v>750</v>
      </c>
      <c r="L26" s="83"/>
      <c r="M26" s="83"/>
      <c r="N26" s="83"/>
      <c r="O26" s="83"/>
      <c r="P26" s="83"/>
      <c r="Q26" s="83"/>
      <c r="R26" s="83"/>
      <c r="S26" s="64">
        <v>750</v>
      </c>
      <c r="T26" s="64">
        <v>650</v>
      </c>
      <c r="U26" s="64">
        <v>650</v>
      </c>
      <c r="V26" s="64">
        <v>650</v>
      </c>
      <c r="W26" s="64">
        <v>650</v>
      </c>
      <c r="X26" s="67"/>
      <c r="Y26" s="67">
        <v>800</v>
      </c>
      <c r="Z26" s="66">
        <v>700</v>
      </c>
      <c r="AA26" s="66">
        <v>700</v>
      </c>
      <c r="AB26" s="66">
        <v>650</v>
      </c>
      <c r="AC26" s="66">
        <v>700</v>
      </c>
      <c r="AD26" s="66"/>
      <c r="AE26" s="118">
        <v>700</v>
      </c>
      <c r="AF26" s="118">
        <v>700</v>
      </c>
      <c r="AG26" s="118">
        <v>700</v>
      </c>
      <c r="AH26" s="118">
        <v>700</v>
      </c>
      <c r="AI26" s="118">
        <v>700</v>
      </c>
      <c r="AJ26" s="118">
        <v>700</v>
      </c>
      <c r="AK26" s="118">
        <v>700</v>
      </c>
      <c r="AL26" s="118">
        <v>700</v>
      </c>
      <c r="AM26" s="67"/>
      <c r="AN26" s="67">
        <v>850</v>
      </c>
      <c r="AO26" s="118">
        <v>700</v>
      </c>
      <c r="AP26" s="118">
        <v>750</v>
      </c>
      <c r="AR26">
        <v>750</v>
      </c>
      <c r="AS26">
        <v>750</v>
      </c>
      <c r="AT26">
        <v>750</v>
      </c>
      <c r="AU26">
        <v>750</v>
      </c>
      <c r="AV26">
        <v>750</v>
      </c>
      <c r="AW26">
        <v>750</v>
      </c>
      <c r="AX26">
        <v>750</v>
      </c>
      <c r="AY26">
        <v>750</v>
      </c>
      <c r="AZ26">
        <v>750</v>
      </c>
      <c r="BA26" s="28"/>
      <c r="BB26" s="28">
        <v>1000</v>
      </c>
      <c r="BC26">
        <v>850</v>
      </c>
      <c r="BD26">
        <v>1000</v>
      </c>
      <c r="BE26">
        <v>1000</v>
      </c>
      <c r="BF26">
        <v>1000</v>
      </c>
      <c r="BG26">
        <v>1000</v>
      </c>
      <c r="BH26">
        <v>1000</v>
      </c>
      <c r="BI26">
        <v>1000</v>
      </c>
      <c r="BJ26">
        <v>1000</v>
      </c>
      <c r="BK26">
        <v>1000</v>
      </c>
      <c r="BL26">
        <v>1000</v>
      </c>
      <c r="BM26">
        <v>1000</v>
      </c>
      <c r="BN26">
        <v>1000</v>
      </c>
      <c r="BO26" s="28"/>
      <c r="BP26" s="28"/>
      <c r="BQ26" s="31">
        <v>1000</v>
      </c>
      <c r="BR26" s="31">
        <v>800</v>
      </c>
      <c r="BS26" s="183">
        <v>1000</v>
      </c>
      <c r="BT26" s="183">
        <v>1000</v>
      </c>
      <c r="BU26" s="183">
        <v>1000</v>
      </c>
      <c r="BV26" s="183">
        <v>1000</v>
      </c>
      <c r="BW26" s="183">
        <v>1000</v>
      </c>
      <c r="BX26" s="183">
        <v>1000</v>
      </c>
      <c r="BY26" s="183">
        <v>1000</v>
      </c>
      <c r="BZ26" s="183">
        <v>1000</v>
      </c>
      <c r="CC26" s="28"/>
      <c r="CD26" s="19"/>
      <c r="CE26" s="19"/>
      <c r="CF26" s="28"/>
      <c r="CG26" s="28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17"/>
      <c r="CT26" s="117"/>
      <c r="CU26" s="117"/>
      <c r="CV26" s="406"/>
      <c r="CW26" s="184"/>
      <c r="CX26" s="184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47">
        <f t="shared" si="0"/>
        <v>0</v>
      </c>
      <c r="DM26" s="275" t="s">
        <v>2401</v>
      </c>
    </row>
    <row r="28" spans="1:117" x14ac:dyDescent="0.25">
      <c r="A28" s="37">
        <v>206</v>
      </c>
      <c r="B28" s="265" t="s">
        <v>600</v>
      </c>
      <c r="C28" s="68" t="s">
        <v>351</v>
      </c>
      <c r="D28" s="180" t="s">
        <v>290</v>
      </c>
      <c r="E28" s="64" t="s">
        <v>399</v>
      </c>
      <c r="F28" s="64" t="s">
        <v>459</v>
      </c>
      <c r="G28" s="65" t="s">
        <v>885</v>
      </c>
      <c r="H28" s="65"/>
      <c r="I28" s="65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7">
        <v>1500</v>
      </c>
      <c r="Y28" s="67">
        <v>800</v>
      </c>
      <c r="Z28" s="66">
        <v>800</v>
      </c>
      <c r="AA28" s="66">
        <v>650</v>
      </c>
      <c r="AB28" s="66">
        <v>650</v>
      </c>
      <c r="AC28" s="66">
        <v>650</v>
      </c>
      <c r="AD28" s="66"/>
      <c r="AE28" s="118">
        <v>650</v>
      </c>
      <c r="AF28" s="118">
        <v>650</v>
      </c>
      <c r="AG28" s="118">
        <v>650</v>
      </c>
      <c r="AH28" s="118">
        <v>650</v>
      </c>
      <c r="AI28" s="118">
        <v>650</v>
      </c>
      <c r="AJ28" s="118">
        <v>650</v>
      </c>
      <c r="AK28" s="118">
        <v>650</v>
      </c>
      <c r="AL28" s="118">
        <v>650</v>
      </c>
      <c r="AM28" s="67"/>
      <c r="AN28" s="180"/>
      <c r="AO28" s="179"/>
      <c r="AP28" s="179"/>
      <c r="AQ28" s="179">
        <v>700</v>
      </c>
      <c r="AR28" s="640" t="s">
        <v>1323</v>
      </c>
      <c r="AS28" s="640"/>
      <c r="AT28" s="640"/>
      <c r="AU28" s="640"/>
      <c r="AV28" s="640"/>
      <c r="AW28" s="640"/>
      <c r="AX28" s="640"/>
      <c r="AY28" s="640"/>
      <c r="AZ28" s="641"/>
      <c r="BA28" s="28"/>
      <c r="BB28" s="28"/>
      <c r="BO28" s="28"/>
      <c r="BP28" s="28"/>
      <c r="BQ28" s="31"/>
      <c r="BR28" s="31"/>
      <c r="CC28" s="28"/>
      <c r="CD28" s="19"/>
      <c r="CE28" s="19"/>
      <c r="CF28" s="28"/>
      <c r="CG28" s="28"/>
      <c r="CV28" s="19">
        <v>0</v>
      </c>
      <c r="CY28" s="179"/>
      <c r="CZ28" s="179"/>
      <c r="DA28" s="179"/>
      <c r="DB28" s="179"/>
      <c r="DC28" s="179"/>
      <c r="DD28" s="179"/>
      <c r="DE28" s="179"/>
      <c r="DF28" s="179"/>
      <c r="DG28" s="179"/>
      <c r="DH28" s="179"/>
      <c r="DI28" s="179"/>
      <c r="DJ28" s="179"/>
      <c r="DK28" s="179"/>
      <c r="DL28" s="47">
        <f t="shared" ref="DL28:DL37" si="1">+CV28*(COUNTBLANK(CW28:DK28)-1)</f>
        <v>0</v>
      </c>
      <c r="DM28" s="275" t="s">
        <v>2401</v>
      </c>
    </row>
    <row r="29" spans="1:117" x14ac:dyDescent="0.25">
      <c r="A29" s="48">
        <v>235</v>
      </c>
      <c r="B29" s="117" t="s">
        <v>602</v>
      </c>
      <c r="C29" s="68" t="s">
        <v>502</v>
      </c>
      <c r="D29" s="68" t="s">
        <v>603</v>
      </c>
      <c r="E29" s="68" t="s">
        <v>399</v>
      </c>
      <c r="F29" s="68" t="s">
        <v>459</v>
      </c>
      <c r="G29" s="84" t="s">
        <v>887</v>
      </c>
      <c r="H29" s="84"/>
      <c r="I29" s="84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7">
        <v>2000</v>
      </c>
      <c r="Y29" s="67">
        <v>800</v>
      </c>
      <c r="Z29" s="66">
        <v>800</v>
      </c>
      <c r="AA29" s="66">
        <v>800</v>
      </c>
      <c r="AB29" s="66">
        <v>800</v>
      </c>
      <c r="AC29" s="66">
        <v>800</v>
      </c>
      <c r="AD29" s="66"/>
      <c r="AE29" s="118">
        <v>800</v>
      </c>
      <c r="AF29" s="118">
        <v>800</v>
      </c>
      <c r="AG29" s="118">
        <v>800</v>
      </c>
      <c r="AH29" s="118">
        <v>800</v>
      </c>
      <c r="AI29" s="118">
        <v>800</v>
      </c>
      <c r="AJ29" s="118">
        <v>800</v>
      </c>
      <c r="AK29" s="118">
        <v>800</v>
      </c>
      <c r="AL29" s="118">
        <v>800</v>
      </c>
      <c r="AM29" s="67"/>
      <c r="AN29" s="67">
        <v>850</v>
      </c>
      <c r="AO29" s="118">
        <v>850</v>
      </c>
      <c r="AP29" s="118">
        <v>850</v>
      </c>
      <c r="AQ29" s="118">
        <v>850</v>
      </c>
      <c r="AR29" s="118">
        <v>850</v>
      </c>
      <c r="AS29" s="118">
        <v>850</v>
      </c>
      <c r="AT29" s="118">
        <v>850</v>
      </c>
      <c r="AU29" s="118">
        <v>850</v>
      </c>
      <c r="AV29" s="118">
        <v>850</v>
      </c>
      <c r="AW29" s="118">
        <v>850</v>
      </c>
      <c r="AX29" s="118">
        <v>850</v>
      </c>
      <c r="AY29" s="118">
        <v>850</v>
      </c>
      <c r="BA29" s="28"/>
      <c r="BB29" s="28"/>
      <c r="BC29" s="5"/>
      <c r="BD29" s="5"/>
      <c r="BE29" s="5"/>
      <c r="BF29" s="5"/>
      <c r="BG29" s="5"/>
      <c r="BH29" s="5"/>
      <c r="BO29" s="28"/>
      <c r="BP29" s="28"/>
      <c r="BQ29" s="31"/>
      <c r="BR29" s="31"/>
      <c r="CC29" s="28"/>
      <c r="CD29" s="19"/>
      <c r="CE29" s="19"/>
      <c r="CF29" s="28"/>
      <c r="CG29" s="28"/>
      <c r="CQ29" s="5"/>
      <c r="CR29" s="5"/>
      <c r="CS29" s="5"/>
      <c r="CT29" s="5"/>
      <c r="CU29" s="5"/>
      <c r="CV29" s="406"/>
      <c r="CW29" s="5"/>
      <c r="CX29" s="5"/>
      <c r="CY29" s="5"/>
      <c r="CZ29" s="5"/>
      <c r="DA29" s="5"/>
      <c r="DB29" s="5"/>
      <c r="DC29" s="5"/>
      <c r="DD29" s="5"/>
      <c r="DE29" s="5"/>
      <c r="DF29" s="179"/>
      <c r="DG29" s="179"/>
      <c r="DH29" s="179"/>
      <c r="DI29" s="179"/>
      <c r="DJ29" s="179"/>
      <c r="DK29" s="5"/>
      <c r="DL29" s="47">
        <f t="shared" si="1"/>
        <v>0</v>
      </c>
      <c r="DM29" s="275" t="s">
        <v>2401</v>
      </c>
    </row>
    <row r="30" spans="1:117" x14ac:dyDescent="0.25">
      <c r="A30" s="48">
        <v>262</v>
      </c>
      <c r="B30" s="117" t="str">
        <f>+IF(C30=0,"",CONCATENATE("T-",J30,"/",TEXT(A30,"0000")))</f>
        <v>T-/0262</v>
      </c>
      <c r="C30" s="68" t="s">
        <v>669</v>
      </c>
      <c r="D30" s="68" t="s">
        <v>670</v>
      </c>
      <c r="E30" s="64" t="s">
        <v>399</v>
      </c>
      <c r="F30" s="64" t="s">
        <v>459</v>
      </c>
      <c r="G30" s="65" t="s">
        <v>888</v>
      </c>
      <c r="H30" s="65"/>
      <c r="I30" s="65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7">
        <v>1000</v>
      </c>
      <c r="Y30" s="67">
        <v>800</v>
      </c>
      <c r="Z30" s="66">
        <v>800</v>
      </c>
      <c r="AA30" s="66">
        <v>800</v>
      </c>
      <c r="AB30" s="66">
        <v>800</v>
      </c>
      <c r="AC30" s="66">
        <v>800</v>
      </c>
      <c r="AD30" s="66"/>
      <c r="AE30" s="118">
        <v>800</v>
      </c>
      <c r="AF30" s="118">
        <v>800</v>
      </c>
      <c r="AG30" s="118">
        <v>800</v>
      </c>
      <c r="AH30" s="118">
        <v>800</v>
      </c>
      <c r="AI30" s="118">
        <v>800</v>
      </c>
      <c r="AJ30" s="118">
        <v>800</v>
      </c>
      <c r="AK30" s="118">
        <v>800</v>
      </c>
      <c r="AL30" s="118">
        <v>800</v>
      </c>
      <c r="AM30" s="67"/>
      <c r="AN30" s="67">
        <v>850</v>
      </c>
      <c r="AO30" s="118">
        <v>850</v>
      </c>
      <c r="AP30" s="118">
        <v>850</v>
      </c>
      <c r="AQ30" s="118">
        <v>850</v>
      </c>
      <c r="AR30" s="118">
        <v>850</v>
      </c>
      <c r="AS30" s="118">
        <v>850</v>
      </c>
      <c r="AT30" s="118">
        <v>850</v>
      </c>
      <c r="AU30" s="118">
        <v>850</v>
      </c>
      <c r="AV30" s="118">
        <v>850</v>
      </c>
      <c r="AW30" s="118">
        <v>850</v>
      </c>
      <c r="AX30" s="118">
        <v>850</v>
      </c>
      <c r="AY30" s="118">
        <v>850</v>
      </c>
      <c r="AZ30" s="118">
        <v>850</v>
      </c>
      <c r="BA30" s="28"/>
      <c r="BB30" s="28">
        <v>1000</v>
      </c>
      <c r="BC30" s="118">
        <v>1000</v>
      </c>
      <c r="BD30" s="118">
        <v>1000</v>
      </c>
      <c r="BE30" s="118">
        <v>1000</v>
      </c>
      <c r="BF30" s="118">
        <v>1000</v>
      </c>
      <c r="BG30" s="118">
        <v>1000</v>
      </c>
      <c r="BH30" s="118">
        <v>1000</v>
      </c>
      <c r="BI30" s="118">
        <v>1000</v>
      </c>
      <c r="BJ30" s="118">
        <v>1000</v>
      </c>
      <c r="BK30" s="118">
        <v>1000</v>
      </c>
      <c r="BL30" s="118">
        <v>1000</v>
      </c>
      <c r="BM30" s="118">
        <v>1000</v>
      </c>
      <c r="BO30" s="28"/>
      <c r="BP30" s="28"/>
      <c r="BQ30" s="31"/>
      <c r="BR30" s="31"/>
      <c r="CC30" s="28"/>
      <c r="CD30" s="19"/>
      <c r="CE30" s="19"/>
      <c r="CF30" s="28"/>
      <c r="CG30" s="28"/>
      <c r="CQ30" s="5"/>
      <c r="CR30" s="5"/>
      <c r="CS30" s="5"/>
      <c r="CT30" s="5"/>
      <c r="CU30" s="5"/>
      <c r="CV30" s="406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47">
        <f t="shared" si="1"/>
        <v>0</v>
      </c>
      <c r="DM30" s="275" t="s">
        <v>2401</v>
      </c>
    </row>
    <row r="31" spans="1:117" x14ac:dyDescent="0.25">
      <c r="A31" s="249">
        <v>248</v>
      </c>
      <c r="B31" s="270" t="str">
        <f>+IF(C31=0,"",CONCATENATE("T-",E30,"/",TEXT(A31,"0000")))</f>
        <v>T-V/0248</v>
      </c>
      <c r="C31" s="371" t="s">
        <v>630</v>
      </c>
      <c r="D31" s="371" t="s">
        <v>631</v>
      </c>
      <c r="E31" s="64" t="s">
        <v>399</v>
      </c>
      <c r="F31" s="64" t="s">
        <v>459</v>
      </c>
      <c r="G31" s="65" t="s">
        <v>889</v>
      </c>
      <c r="H31" s="65" t="s">
        <v>1690</v>
      </c>
      <c r="I31" s="65" t="s">
        <v>1691</v>
      </c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7"/>
      <c r="Y31" s="67">
        <v>500</v>
      </c>
      <c r="Z31" s="66">
        <v>500</v>
      </c>
      <c r="AA31" s="66">
        <v>500</v>
      </c>
      <c r="AB31" s="66">
        <v>500</v>
      </c>
      <c r="AC31" s="66">
        <v>500</v>
      </c>
      <c r="AD31" s="66"/>
      <c r="AE31" s="118">
        <v>500</v>
      </c>
      <c r="AF31" s="118">
        <v>500</v>
      </c>
      <c r="AG31" s="118">
        <v>500</v>
      </c>
      <c r="AH31" s="118">
        <v>500</v>
      </c>
      <c r="AI31" s="118">
        <v>500</v>
      </c>
      <c r="AJ31" s="118">
        <v>500</v>
      </c>
      <c r="AK31" s="118">
        <v>500</v>
      </c>
      <c r="AL31" s="118">
        <v>500</v>
      </c>
      <c r="AM31" s="67"/>
      <c r="AN31" s="67"/>
      <c r="AO31" s="118">
        <v>500</v>
      </c>
      <c r="AP31" s="118">
        <v>500</v>
      </c>
      <c r="AQ31" s="118">
        <v>500</v>
      </c>
      <c r="AR31" s="118">
        <v>500</v>
      </c>
      <c r="AS31" s="118">
        <v>500</v>
      </c>
      <c r="AT31" s="118">
        <v>500</v>
      </c>
      <c r="AU31" s="118">
        <v>500</v>
      </c>
      <c r="AV31" s="118">
        <v>500</v>
      </c>
      <c r="AW31" s="118">
        <v>500</v>
      </c>
      <c r="AX31" s="118">
        <v>500</v>
      </c>
      <c r="AY31" s="118">
        <v>550</v>
      </c>
      <c r="AZ31" s="118">
        <v>550</v>
      </c>
      <c r="BA31" s="28"/>
      <c r="BB31" s="28"/>
      <c r="BC31" s="118">
        <v>550</v>
      </c>
      <c r="BD31" s="118"/>
      <c r="BF31">
        <v>550</v>
      </c>
      <c r="BG31">
        <v>550</v>
      </c>
      <c r="BH31">
        <v>550</v>
      </c>
      <c r="BI31">
        <v>550</v>
      </c>
      <c r="BJ31">
        <v>550</v>
      </c>
      <c r="BK31">
        <v>550</v>
      </c>
      <c r="BL31">
        <v>550</v>
      </c>
      <c r="BM31">
        <v>550</v>
      </c>
      <c r="BN31">
        <v>550</v>
      </c>
      <c r="BO31" s="28"/>
      <c r="BP31" s="28"/>
      <c r="BQ31" s="31">
        <v>550</v>
      </c>
      <c r="BR31" s="31">
        <v>550</v>
      </c>
      <c r="BS31" s="183">
        <v>550</v>
      </c>
      <c r="BT31" s="183">
        <v>550</v>
      </c>
      <c r="BU31" s="183">
        <v>550</v>
      </c>
      <c r="BV31" s="183">
        <v>550</v>
      </c>
      <c r="BW31" s="183">
        <v>550</v>
      </c>
      <c r="BX31" s="183">
        <v>550</v>
      </c>
      <c r="BY31" s="183">
        <v>550</v>
      </c>
      <c r="BZ31" s="183">
        <v>550</v>
      </c>
      <c r="CA31" s="183">
        <v>550</v>
      </c>
      <c r="CB31" s="183">
        <v>550</v>
      </c>
      <c r="CC31" s="28"/>
      <c r="CD31" s="300">
        <v>2000</v>
      </c>
      <c r="CE31" s="298">
        <v>1500</v>
      </c>
      <c r="CF31" s="28"/>
      <c r="CG31" s="28"/>
      <c r="CH31" s="183">
        <v>600</v>
      </c>
      <c r="CI31" s="183">
        <v>600</v>
      </c>
      <c r="CJ31" s="183">
        <v>600</v>
      </c>
      <c r="CK31" s="183">
        <v>600</v>
      </c>
      <c r="CL31" s="183">
        <v>600</v>
      </c>
      <c r="CM31" s="183">
        <v>600</v>
      </c>
      <c r="CN31" s="183">
        <v>600</v>
      </c>
      <c r="CO31" s="183">
        <v>600</v>
      </c>
      <c r="CP31" s="318">
        <v>600</v>
      </c>
      <c r="CQ31" s="318">
        <v>600</v>
      </c>
      <c r="CR31" s="318">
        <v>600</v>
      </c>
      <c r="CS31" s="318" t="s">
        <v>2989</v>
      </c>
      <c r="CT31" s="318"/>
      <c r="CU31" s="318"/>
      <c r="CV31" s="19">
        <v>0</v>
      </c>
      <c r="CW31" s="318" t="s">
        <v>3520</v>
      </c>
      <c r="CX31" s="318" t="s">
        <v>3520</v>
      </c>
      <c r="CY31" s="649" t="s">
        <v>4202</v>
      </c>
      <c r="CZ31" s="649"/>
      <c r="DA31" s="649"/>
      <c r="DB31" s="649"/>
      <c r="DC31" s="649"/>
      <c r="DD31" s="649"/>
      <c r="DE31" s="649"/>
      <c r="DF31" s="5"/>
      <c r="DG31" s="5"/>
      <c r="DH31" s="5"/>
      <c r="DI31" s="5"/>
      <c r="DJ31" s="5"/>
      <c r="DL31" s="47">
        <f t="shared" si="1"/>
        <v>0</v>
      </c>
    </row>
    <row r="32" spans="1:117" x14ac:dyDescent="0.25">
      <c r="A32" s="48">
        <v>265</v>
      </c>
      <c r="B32" s="117" t="str">
        <f>+IF(C32=0,"",CONCATENATE("T-",E31,"/",TEXT(A32,"0000")))</f>
        <v>T-V/0265</v>
      </c>
      <c r="C32" s="68" t="s">
        <v>632</v>
      </c>
      <c r="D32" s="68" t="s">
        <v>633</v>
      </c>
      <c r="E32" s="64" t="s">
        <v>399</v>
      </c>
      <c r="F32" s="64" t="s">
        <v>459</v>
      </c>
      <c r="G32" s="65" t="s">
        <v>890</v>
      </c>
      <c r="H32" s="65" t="s">
        <v>1671</v>
      </c>
      <c r="I32" s="65" t="s">
        <v>1672</v>
      </c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7">
        <v>1500</v>
      </c>
      <c r="Y32" s="67">
        <v>800</v>
      </c>
      <c r="Z32" s="66">
        <v>800</v>
      </c>
      <c r="AA32" s="66">
        <v>800</v>
      </c>
      <c r="AB32" s="66">
        <v>800</v>
      </c>
      <c r="AC32" s="66">
        <v>800</v>
      </c>
      <c r="AD32" s="66"/>
      <c r="AE32" s="60">
        <v>800</v>
      </c>
      <c r="AF32" s="66">
        <v>800</v>
      </c>
      <c r="AG32" s="66">
        <v>800</v>
      </c>
      <c r="AH32" s="66">
        <v>800</v>
      </c>
      <c r="AI32" s="118">
        <v>800</v>
      </c>
      <c r="AJ32" s="118">
        <v>800</v>
      </c>
      <c r="AK32" s="118">
        <v>800</v>
      </c>
      <c r="AL32" s="118">
        <v>800</v>
      </c>
      <c r="AM32" s="67"/>
      <c r="AN32" s="67">
        <v>850</v>
      </c>
      <c r="AO32" s="118">
        <v>850</v>
      </c>
      <c r="AP32" s="118">
        <v>850</v>
      </c>
      <c r="AQ32">
        <v>850</v>
      </c>
      <c r="AR32">
        <v>850</v>
      </c>
      <c r="AS32">
        <v>850</v>
      </c>
      <c r="AT32">
        <v>850</v>
      </c>
      <c r="AU32">
        <v>850</v>
      </c>
      <c r="AV32">
        <v>850</v>
      </c>
      <c r="AW32">
        <v>850</v>
      </c>
      <c r="AX32">
        <v>850</v>
      </c>
      <c r="AY32">
        <v>850</v>
      </c>
      <c r="AZ32">
        <v>850</v>
      </c>
      <c r="BA32" s="28"/>
      <c r="BB32" s="28">
        <v>1000</v>
      </c>
      <c r="BC32">
        <v>1000</v>
      </c>
      <c r="BD32">
        <v>1000</v>
      </c>
      <c r="BE32">
        <v>1000</v>
      </c>
      <c r="BF32">
        <v>1000</v>
      </c>
      <c r="BG32">
        <v>1000</v>
      </c>
      <c r="BH32">
        <v>1000</v>
      </c>
      <c r="BI32">
        <v>1000</v>
      </c>
      <c r="BJ32">
        <v>1000</v>
      </c>
      <c r="BK32">
        <v>1000</v>
      </c>
      <c r="BL32">
        <v>1000</v>
      </c>
      <c r="BM32">
        <v>1000</v>
      </c>
      <c r="BN32">
        <v>1000</v>
      </c>
      <c r="BO32" s="28"/>
      <c r="BP32" s="28"/>
      <c r="BQ32" s="31">
        <v>1000</v>
      </c>
      <c r="BR32" s="31">
        <v>1000</v>
      </c>
      <c r="BS32" s="183">
        <v>1000</v>
      </c>
      <c r="BT32" s="183">
        <v>1000</v>
      </c>
      <c r="BU32" s="183">
        <v>1000</v>
      </c>
      <c r="BV32" s="183">
        <v>1000</v>
      </c>
      <c r="CC32" s="28"/>
      <c r="CD32" s="19"/>
      <c r="CE32" s="19"/>
      <c r="CF32" s="28"/>
      <c r="CG32" s="28"/>
      <c r="CV32" s="406"/>
      <c r="CY32" s="5"/>
      <c r="CZ32" s="5"/>
      <c r="DA32" s="5"/>
      <c r="DB32" s="5"/>
      <c r="DC32" s="5"/>
      <c r="DD32" s="5"/>
      <c r="DE32" s="5"/>
      <c r="DF32" s="439"/>
      <c r="DG32" s="459"/>
      <c r="DH32" s="508"/>
      <c r="DI32" s="524"/>
      <c r="DJ32" s="540"/>
      <c r="DK32" s="5"/>
      <c r="DL32" s="47">
        <f t="shared" si="1"/>
        <v>0</v>
      </c>
      <c r="DM32" s="275" t="s">
        <v>2401</v>
      </c>
    </row>
    <row r="33" spans="1:117" x14ac:dyDescent="0.25">
      <c r="A33" s="212">
        <v>69</v>
      </c>
      <c r="B33" s="267" t="s">
        <v>925</v>
      </c>
      <c r="C33" s="213" t="s">
        <v>401</v>
      </c>
      <c r="D33" s="213" t="s">
        <v>402</v>
      </c>
      <c r="E33" s="213" t="s">
        <v>399</v>
      </c>
      <c r="F33" s="64" t="s">
        <v>5</v>
      </c>
      <c r="G33" s="65" t="s">
        <v>898</v>
      </c>
      <c r="H33" s="65"/>
      <c r="I33" s="65"/>
      <c r="J33" s="66"/>
      <c r="K33" s="66">
        <v>350</v>
      </c>
      <c r="L33" s="66">
        <v>350</v>
      </c>
      <c r="M33" s="66">
        <v>350</v>
      </c>
      <c r="N33" s="66">
        <v>350</v>
      </c>
      <c r="O33" s="66">
        <v>350</v>
      </c>
      <c r="P33" s="66">
        <v>350</v>
      </c>
      <c r="Q33" s="66">
        <v>350</v>
      </c>
      <c r="R33" s="66">
        <v>350</v>
      </c>
      <c r="S33" s="66">
        <v>350</v>
      </c>
      <c r="T33" s="66">
        <v>350</v>
      </c>
      <c r="U33" s="66">
        <v>350</v>
      </c>
      <c r="V33" s="66">
        <v>350</v>
      </c>
      <c r="W33" s="66">
        <v>350</v>
      </c>
      <c r="X33" s="67"/>
      <c r="Y33" s="67">
        <v>800</v>
      </c>
      <c r="Z33" s="66">
        <v>350</v>
      </c>
      <c r="AA33" s="66">
        <v>350</v>
      </c>
      <c r="AB33" s="66">
        <v>350</v>
      </c>
      <c r="AC33" s="66">
        <v>350</v>
      </c>
      <c r="AD33" s="66"/>
      <c r="AE33" s="118">
        <v>350</v>
      </c>
      <c r="AF33" s="118">
        <v>350</v>
      </c>
      <c r="AG33" s="118">
        <v>350</v>
      </c>
      <c r="AH33" s="118">
        <v>350</v>
      </c>
      <c r="AI33" s="118">
        <v>350</v>
      </c>
      <c r="AJ33" s="118">
        <v>350</v>
      </c>
      <c r="AK33" s="118">
        <v>350</v>
      </c>
      <c r="AL33" s="118">
        <v>350</v>
      </c>
      <c r="AM33" s="67"/>
      <c r="AN33" s="67"/>
      <c r="AO33" s="118">
        <v>350</v>
      </c>
      <c r="AP33" s="185" t="s">
        <v>1324</v>
      </c>
      <c r="AQ33" s="185"/>
      <c r="AR33" s="185"/>
      <c r="AS33" s="185"/>
      <c r="AT33" s="147"/>
      <c r="AU33" s="147"/>
      <c r="AV33" s="147"/>
      <c r="AW33" s="147"/>
      <c r="AX33" s="147"/>
      <c r="BA33" s="28"/>
      <c r="BB33" s="28"/>
      <c r="BO33" s="28"/>
      <c r="BP33" s="28"/>
      <c r="BQ33" s="31"/>
      <c r="BR33" s="31"/>
      <c r="CC33" s="28"/>
      <c r="CD33" s="19"/>
      <c r="CE33" s="19"/>
      <c r="CF33" s="28"/>
      <c r="CG33" s="28"/>
      <c r="CV33" s="406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47">
        <f t="shared" si="1"/>
        <v>0</v>
      </c>
      <c r="DM33" s="275" t="s">
        <v>2401</v>
      </c>
    </row>
    <row r="34" spans="1:117" s="5" customFormat="1" x14ac:dyDescent="0.25">
      <c r="A34" s="48">
        <f>+A33+1</f>
        <v>70</v>
      </c>
      <c r="B34" s="117" t="str">
        <f>+IF(C34=0,"",CONCATENATE("T-",E34,"/",TEXT(A34,"0000")))</f>
        <v>T-V/0070</v>
      </c>
      <c r="C34" s="68" t="s">
        <v>403</v>
      </c>
      <c r="D34" s="68" t="s">
        <v>404</v>
      </c>
      <c r="E34" s="68" t="s">
        <v>399</v>
      </c>
      <c r="F34" s="68" t="s">
        <v>5</v>
      </c>
      <c r="G34" s="84"/>
      <c r="H34" s="84"/>
      <c r="I34" s="84"/>
      <c r="J34" s="69"/>
      <c r="K34" s="69"/>
      <c r="L34" s="69">
        <v>500</v>
      </c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8"/>
      <c r="Y34" s="68"/>
      <c r="Z34" s="69"/>
      <c r="AA34" s="69"/>
      <c r="AB34" s="69"/>
      <c r="AC34" s="69"/>
      <c r="AD34" s="69"/>
      <c r="AM34" s="28"/>
      <c r="AN34" s="19"/>
      <c r="BA34" s="28"/>
      <c r="BB34" s="28"/>
      <c r="BO34" s="28"/>
      <c r="BP34" s="28"/>
      <c r="BQ34" s="31"/>
      <c r="BR34" s="31"/>
      <c r="CC34" s="28"/>
      <c r="CD34" s="19"/>
      <c r="CE34" s="19"/>
      <c r="CF34" s="28"/>
      <c r="CG34" s="28"/>
      <c r="CV34" s="406"/>
      <c r="DL34" s="47">
        <f t="shared" si="1"/>
        <v>0</v>
      </c>
      <c r="DM34" s="275" t="s">
        <v>2401</v>
      </c>
    </row>
    <row r="35" spans="1:117" x14ac:dyDescent="0.25">
      <c r="A35" s="197">
        <v>347</v>
      </c>
      <c r="B35" s="5" t="s">
        <v>1255</v>
      </c>
      <c r="C35" s="19" t="s">
        <v>1229</v>
      </c>
      <c r="D35" s="19" t="s">
        <v>1273</v>
      </c>
      <c r="E35" s="68" t="s">
        <v>398</v>
      </c>
      <c r="F35" s="68" t="s">
        <v>991</v>
      </c>
      <c r="G35" s="84" t="s">
        <v>844</v>
      </c>
      <c r="H35" s="291"/>
      <c r="I35" s="291"/>
      <c r="AM35" s="28">
        <v>1000</v>
      </c>
      <c r="AN35" s="28">
        <v>850</v>
      </c>
      <c r="AO35">
        <v>850</v>
      </c>
      <c r="AP35">
        <v>850</v>
      </c>
      <c r="AS35">
        <v>850</v>
      </c>
      <c r="AT35">
        <v>850</v>
      </c>
      <c r="AU35">
        <v>850</v>
      </c>
      <c r="AV35">
        <v>850</v>
      </c>
      <c r="AW35">
        <v>850</v>
      </c>
      <c r="AX35">
        <v>850</v>
      </c>
      <c r="AY35">
        <v>850</v>
      </c>
      <c r="AZ35">
        <v>850</v>
      </c>
      <c r="BA35" s="28"/>
      <c r="BB35" s="28">
        <v>1000</v>
      </c>
      <c r="BC35">
        <v>1000</v>
      </c>
      <c r="BD35">
        <v>1000</v>
      </c>
      <c r="BE35">
        <v>1000</v>
      </c>
      <c r="BF35">
        <v>1000</v>
      </c>
      <c r="BG35">
        <v>1000</v>
      </c>
      <c r="BH35">
        <v>1000</v>
      </c>
      <c r="BI35">
        <v>1000</v>
      </c>
      <c r="BJ35">
        <v>1000</v>
      </c>
      <c r="BK35">
        <v>1000</v>
      </c>
      <c r="BL35">
        <v>1000</v>
      </c>
      <c r="BM35">
        <v>1000</v>
      </c>
      <c r="BN35">
        <v>1000</v>
      </c>
      <c r="BO35" s="28"/>
      <c r="BP35" s="28"/>
      <c r="BQ35" s="31"/>
      <c r="BR35" s="31"/>
      <c r="CC35" s="28"/>
      <c r="CD35" s="19"/>
      <c r="CE35" s="19"/>
      <c r="CF35" s="28"/>
      <c r="CG35" s="28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406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47">
        <f t="shared" si="1"/>
        <v>0</v>
      </c>
      <c r="DM35" s="275" t="s">
        <v>2401</v>
      </c>
    </row>
    <row r="36" spans="1:117" x14ac:dyDescent="0.25">
      <c r="A36" s="197">
        <v>361</v>
      </c>
      <c r="B36" s="5" t="s">
        <v>1286</v>
      </c>
      <c r="C36" s="19" t="s">
        <v>1282</v>
      </c>
      <c r="D36" s="19" t="s">
        <v>1279</v>
      </c>
      <c r="E36" s="68" t="s">
        <v>398</v>
      </c>
      <c r="F36" s="68" t="s">
        <v>991</v>
      </c>
      <c r="G36" s="84" t="s">
        <v>1283</v>
      </c>
      <c r="H36" s="84"/>
      <c r="I36" s="84"/>
      <c r="AM36" s="28">
        <v>1500</v>
      </c>
      <c r="AN36" s="28">
        <v>850</v>
      </c>
      <c r="AO36">
        <v>850</v>
      </c>
      <c r="AP36">
        <v>850</v>
      </c>
      <c r="AS36">
        <v>850</v>
      </c>
      <c r="AT36">
        <v>850</v>
      </c>
      <c r="AU36">
        <v>850</v>
      </c>
      <c r="AV36">
        <v>850</v>
      </c>
      <c r="AW36">
        <v>850</v>
      </c>
      <c r="AX36">
        <v>850</v>
      </c>
      <c r="AY36">
        <v>850</v>
      </c>
      <c r="AZ36">
        <v>850</v>
      </c>
      <c r="BA36" s="28"/>
      <c r="BB36" s="28"/>
      <c r="BC36" s="5"/>
      <c r="BD36" s="5"/>
      <c r="BE36" s="5"/>
      <c r="BF36" s="5"/>
      <c r="BG36" s="5"/>
      <c r="BH36" s="5"/>
      <c r="BI36" s="5"/>
      <c r="BJ36" s="5"/>
      <c r="BO36" s="28"/>
      <c r="BP36" s="28"/>
      <c r="BQ36" s="31"/>
      <c r="BR36" s="31"/>
      <c r="CC36" s="28"/>
      <c r="CD36" s="19"/>
      <c r="CE36" s="19"/>
      <c r="CF36" s="28"/>
      <c r="CG36" s="28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406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47">
        <f t="shared" si="1"/>
        <v>0</v>
      </c>
      <c r="DM36" s="275" t="s">
        <v>2401</v>
      </c>
    </row>
    <row r="37" spans="1:117" ht="15.75" customHeight="1" x14ac:dyDescent="0.25">
      <c r="A37" s="245">
        <v>507</v>
      </c>
      <c r="B37" s="5" t="s">
        <v>1991</v>
      </c>
      <c r="C37" s="19" t="s">
        <v>1989</v>
      </c>
      <c r="D37" s="19" t="s">
        <v>1990</v>
      </c>
      <c r="E37" s="68" t="s">
        <v>1079</v>
      </c>
      <c r="F37" s="68" t="s">
        <v>1992</v>
      </c>
      <c r="G37" s="56" t="s">
        <v>1993</v>
      </c>
      <c r="H37" s="31" t="s">
        <v>1994</v>
      </c>
      <c r="I37" s="31"/>
      <c r="BA37" s="103"/>
      <c r="BB37" s="103"/>
      <c r="BO37" s="28"/>
      <c r="BP37" s="28"/>
      <c r="BQ37" s="31"/>
      <c r="BR37" s="31"/>
      <c r="CC37" s="28"/>
      <c r="CD37" s="19"/>
      <c r="CE37" s="19"/>
      <c r="CF37" s="28"/>
      <c r="CG37" s="28"/>
      <c r="CV37" s="406"/>
      <c r="CY37" s="5"/>
      <c r="CZ37" s="5"/>
      <c r="DA37" s="5"/>
      <c r="DB37" s="5"/>
      <c r="DC37" s="5"/>
      <c r="DD37" s="5"/>
      <c r="DE37" s="5"/>
      <c r="DF37" s="7"/>
      <c r="DG37" s="7"/>
      <c r="DH37" s="7"/>
      <c r="DI37" s="7"/>
      <c r="DJ37" s="7"/>
      <c r="DK37" s="5"/>
      <c r="DL37" s="47">
        <f t="shared" si="1"/>
        <v>0</v>
      </c>
      <c r="DM37" s="22" t="s">
        <v>4240</v>
      </c>
    </row>
    <row r="38" spans="1:117" s="275" customFormat="1" x14ac:dyDescent="0.25">
      <c r="A38" s="237"/>
      <c r="BA38" s="103"/>
      <c r="BB38" s="103"/>
      <c r="BO38" s="28"/>
      <c r="BP38" s="28"/>
      <c r="BQ38" s="31"/>
      <c r="BR38" s="31"/>
      <c r="CC38" s="28"/>
      <c r="CD38" s="28"/>
      <c r="CE38" s="28"/>
      <c r="CF38" s="28"/>
      <c r="CG38" s="28"/>
      <c r="DL38" s="47"/>
    </row>
    <row r="39" spans="1:117" s="275" customFormat="1" x14ac:dyDescent="0.25">
      <c r="A39" s="237"/>
      <c r="BA39" s="103"/>
      <c r="BB39" s="103"/>
      <c r="BO39" s="28"/>
      <c r="BP39" s="28"/>
      <c r="BQ39" s="31"/>
      <c r="BR39" s="31"/>
      <c r="CC39" s="28"/>
      <c r="CD39" s="28"/>
      <c r="CE39" s="28"/>
      <c r="CF39" s="28"/>
      <c r="CG39" s="28"/>
      <c r="DL39" s="47"/>
    </row>
    <row r="40" spans="1:117" x14ac:dyDescent="0.25">
      <c r="A40" s="164"/>
      <c r="BA40" s="103"/>
      <c r="BB40" s="103"/>
      <c r="BO40" s="28"/>
      <c r="BP40" s="28"/>
      <c r="BQ40" s="31"/>
      <c r="BR40" s="31"/>
      <c r="CC40" s="28"/>
      <c r="CD40" s="28"/>
      <c r="CE40" s="28"/>
      <c r="CF40" s="28"/>
      <c r="CG40" s="28"/>
      <c r="DL40" s="47">
        <f>+CV40*(COUNTBLANK(CW40:DK40)-1)</f>
        <v>0</v>
      </c>
    </row>
    <row r="41" spans="1:117" x14ac:dyDescent="0.25">
      <c r="B41" s="90" t="s">
        <v>930</v>
      </c>
      <c r="BO41" s="28"/>
      <c r="BP41" s="28"/>
      <c r="BQ41" s="31"/>
      <c r="BR41" s="31"/>
      <c r="CC41" s="28"/>
      <c r="CD41" s="28"/>
      <c r="CE41" s="28"/>
      <c r="CF41" s="28"/>
      <c r="CG41" s="28"/>
    </row>
    <row r="42" spans="1:117" x14ac:dyDescent="0.25">
      <c r="B42" s="92"/>
      <c r="BO42" s="28"/>
      <c r="BP42" s="28"/>
      <c r="BQ42" s="31"/>
      <c r="BR42" s="31"/>
      <c r="CC42" s="28"/>
      <c r="CD42" s="28"/>
      <c r="CE42" s="28"/>
      <c r="CF42" s="28"/>
      <c r="CG42" s="28"/>
    </row>
    <row r="43" spans="1:117" x14ac:dyDescent="0.25">
      <c r="B43" s="86"/>
      <c r="C43" s="91">
        <v>5</v>
      </c>
      <c r="D43" s="91" t="s">
        <v>935</v>
      </c>
    </row>
    <row r="44" spans="1:117" x14ac:dyDescent="0.25">
      <c r="A44">
        <v>3</v>
      </c>
      <c r="B44" s="62">
        <v>200</v>
      </c>
      <c r="C44" s="91"/>
      <c r="D44" s="91" t="s">
        <v>940</v>
      </c>
      <c r="BA44" t="s">
        <v>1631</v>
      </c>
    </row>
    <row r="45" spans="1:117" x14ac:dyDescent="0.25">
      <c r="A45">
        <v>4</v>
      </c>
      <c r="B45" s="62">
        <v>300</v>
      </c>
      <c r="C45" s="62"/>
    </row>
    <row r="46" spans="1:117" x14ac:dyDescent="0.25">
      <c r="A46">
        <v>5</v>
      </c>
      <c r="B46" s="62">
        <v>350</v>
      </c>
      <c r="C46" s="99">
        <v>0</v>
      </c>
      <c r="D46" s="88">
        <f t="shared" ref="D46:D57" si="2">IFERROR(C46*B44, 0)</f>
        <v>0</v>
      </c>
    </row>
    <row r="47" spans="1:117" x14ac:dyDescent="0.25">
      <c r="A47">
        <v>6</v>
      </c>
      <c r="B47" s="62">
        <v>400</v>
      </c>
      <c r="C47" s="99">
        <v>0</v>
      </c>
      <c r="D47" s="88">
        <f t="shared" si="2"/>
        <v>0</v>
      </c>
    </row>
    <row r="48" spans="1:117" x14ac:dyDescent="0.25">
      <c r="A48">
        <v>7</v>
      </c>
      <c r="B48" s="62">
        <v>500</v>
      </c>
      <c r="C48" s="99">
        <v>1</v>
      </c>
      <c r="D48" s="88">
        <f t="shared" si="2"/>
        <v>350</v>
      </c>
    </row>
    <row r="49" spans="1:60" x14ac:dyDescent="0.25">
      <c r="A49">
        <v>8</v>
      </c>
      <c r="B49" s="62">
        <v>550</v>
      </c>
      <c r="C49" s="99">
        <v>1</v>
      </c>
      <c r="D49" s="88">
        <f t="shared" si="2"/>
        <v>400</v>
      </c>
    </row>
    <row r="50" spans="1:60" x14ac:dyDescent="0.25">
      <c r="A50">
        <v>9</v>
      </c>
      <c r="B50" s="62">
        <v>600</v>
      </c>
      <c r="C50" s="99">
        <v>2</v>
      </c>
      <c r="D50" s="88">
        <f t="shared" si="2"/>
        <v>1000</v>
      </c>
    </row>
    <row r="51" spans="1:60" x14ac:dyDescent="0.25">
      <c r="A51">
        <v>10</v>
      </c>
      <c r="B51" s="62">
        <v>650</v>
      </c>
      <c r="C51" s="99">
        <v>0</v>
      </c>
      <c r="D51" s="88">
        <f t="shared" si="2"/>
        <v>0</v>
      </c>
    </row>
    <row r="52" spans="1:60" x14ac:dyDescent="0.25">
      <c r="A52">
        <v>11</v>
      </c>
      <c r="B52" s="62">
        <v>700</v>
      </c>
      <c r="C52" s="99">
        <v>1</v>
      </c>
      <c r="D52" s="88">
        <f t="shared" si="2"/>
        <v>600</v>
      </c>
      <c r="BH52">
        <f>1.5+1.75+1.25+1+0.75+1.25</f>
        <v>7.5</v>
      </c>
    </row>
    <row r="53" spans="1:60" x14ac:dyDescent="0.25">
      <c r="A53">
        <v>12</v>
      </c>
      <c r="B53" s="62">
        <v>750</v>
      </c>
      <c r="C53" s="99">
        <v>1</v>
      </c>
      <c r="D53" s="88">
        <f t="shared" si="2"/>
        <v>650</v>
      </c>
    </row>
    <row r="54" spans="1:60" x14ac:dyDescent="0.25">
      <c r="A54">
        <v>13</v>
      </c>
      <c r="B54" s="62">
        <v>800</v>
      </c>
      <c r="C54" s="99">
        <v>1</v>
      </c>
      <c r="D54" s="88">
        <f t="shared" si="2"/>
        <v>700</v>
      </c>
    </row>
    <row r="55" spans="1:60" x14ac:dyDescent="0.25">
      <c r="B55" s="62" t="s">
        <v>931</v>
      </c>
      <c r="C55" s="99">
        <v>0</v>
      </c>
      <c r="D55" s="88">
        <f t="shared" si="2"/>
        <v>0</v>
      </c>
    </row>
    <row r="56" spans="1:60" ht="15.75" thickBot="1" x14ac:dyDescent="0.3">
      <c r="B56" s="87" t="s">
        <v>932</v>
      </c>
      <c r="C56" s="99">
        <v>11</v>
      </c>
      <c r="D56" s="88">
        <f t="shared" si="2"/>
        <v>8800</v>
      </c>
    </row>
    <row r="57" spans="1:60" ht="15.75" thickTop="1" x14ac:dyDescent="0.25">
      <c r="B57" t="s">
        <v>933</v>
      </c>
      <c r="C57" s="62">
        <v>1</v>
      </c>
      <c r="D57" s="88">
        <f t="shared" si="2"/>
        <v>0</v>
      </c>
    </row>
    <row r="58" spans="1:60" ht="15.75" outlineLevel="1" thickBot="1" x14ac:dyDescent="0.3">
      <c r="B58" t="s">
        <v>937</v>
      </c>
      <c r="C58" s="94">
        <f>SUM(C46:C57)</f>
        <v>19</v>
      </c>
      <c r="D58" s="96">
        <f>SUM(D46:D57)</f>
        <v>12500</v>
      </c>
    </row>
    <row r="59" spans="1:60" ht="15.75" outlineLevel="1" thickTop="1" x14ac:dyDescent="0.25">
      <c r="B59" t="s">
        <v>936</v>
      </c>
      <c r="C59" s="62"/>
    </row>
    <row r="60" spans="1:60" x14ac:dyDescent="0.25">
      <c r="C60" s="62"/>
      <c r="D60" s="88">
        <f>-SUM(Z5:Z59)</f>
        <v>-12000</v>
      </c>
    </row>
    <row r="61" spans="1:60" ht="15.75" outlineLevel="1" thickBot="1" x14ac:dyDescent="0.3">
      <c r="B61" t="s">
        <v>941</v>
      </c>
      <c r="C61" s="62"/>
      <c r="D61" s="95">
        <f>+D58+D60</f>
        <v>500</v>
      </c>
    </row>
    <row r="62" spans="1:60" ht="15.75" outlineLevel="1" thickTop="1" x14ac:dyDescent="0.25">
      <c r="B62" t="s">
        <v>942</v>
      </c>
    </row>
    <row r="63" spans="1:60" x14ac:dyDescent="0.25">
      <c r="C63" s="97"/>
      <c r="D63" s="88">
        <f>-SUM(AA4:AA63)</f>
        <v>-11700</v>
      </c>
    </row>
    <row r="64" spans="1:60" ht="15.75" outlineLevel="1" thickBot="1" x14ac:dyDescent="0.3">
      <c r="B64" t="s">
        <v>943</v>
      </c>
      <c r="C64" s="97"/>
      <c r="D64" s="95">
        <f>+D58+D63</f>
        <v>800</v>
      </c>
    </row>
    <row r="65" spans="2:4" ht="15.75" outlineLevel="1" thickTop="1" x14ac:dyDescent="0.25">
      <c r="B65" t="s">
        <v>944</v>
      </c>
    </row>
    <row r="66" spans="2:4" x14ac:dyDescent="0.25">
      <c r="C66" s="97"/>
      <c r="D66" s="88">
        <f>-SUM(AB4:AB67)</f>
        <v>-10850</v>
      </c>
    </row>
    <row r="67" spans="2:4" ht="15.75" outlineLevel="1" thickBot="1" x14ac:dyDescent="0.3">
      <c r="B67" t="s">
        <v>945</v>
      </c>
      <c r="C67" s="97"/>
      <c r="D67" s="95">
        <f>+D58+D66</f>
        <v>1650</v>
      </c>
    </row>
    <row r="68" spans="2:4" ht="15.75" outlineLevel="1" thickTop="1" x14ac:dyDescent="0.25">
      <c r="B68" t="s">
        <v>946</v>
      </c>
    </row>
    <row r="69" spans="2:4" x14ac:dyDescent="0.25">
      <c r="C69" s="97"/>
      <c r="D69" s="88">
        <f>-SUM(AC4:AC60)</f>
        <v>-10900</v>
      </c>
    </row>
    <row r="70" spans="2:4" ht="15.75" thickBot="1" x14ac:dyDescent="0.3">
      <c r="B70" t="s">
        <v>951</v>
      </c>
      <c r="C70" s="97"/>
      <c r="D70" s="95">
        <f>+D58+D69</f>
        <v>1600</v>
      </c>
    </row>
    <row r="71" spans="2:4" ht="15.75" thickTop="1" x14ac:dyDescent="0.25">
      <c r="B71" t="s">
        <v>952</v>
      </c>
    </row>
    <row r="72" spans="2:4" x14ac:dyDescent="0.25">
      <c r="C72" s="115"/>
      <c r="D72" s="88">
        <f>-SUM(AE4:AE52)</f>
        <v>-10900</v>
      </c>
    </row>
    <row r="73" spans="2:4" ht="15.75" thickBot="1" x14ac:dyDescent="0.3">
      <c r="B73" t="s">
        <v>974</v>
      </c>
      <c r="C73" s="115"/>
      <c r="D73" s="95">
        <f>+D58+D72</f>
        <v>1600</v>
      </c>
    </row>
    <row r="74" spans="2:4" ht="15.75" thickTop="1" x14ac:dyDescent="0.25">
      <c r="B74" t="s">
        <v>975</v>
      </c>
    </row>
    <row r="75" spans="2:4" x14ac:dyDescent="0.25">
      <c r="D75" s="126">
        <f>-SUM(AF5:AF35)</f>
        <v>-10900</v>
      </c>
    </row>
    <row r="76" spans="2:4" ht="15.75" thickBot="1" x14ac:dyDescent="0.3">
      <c r="B76" t="s">
        <v>976</v>
      </c>
      <c r="D76" s="125">
        <f>+D58+D75</f>
        <v>1600</v>
      </c>
    </row>
    <row r="77" spans="2:4" ht="15.75" thickTop="1" x14ac:dyDescent="0.25">
      <c r="B77" t="s">
        <v>977</v>
      </c>
    </row>
    <row r="78" spans="2:4" x14ac:dyDescent="0.25">
      <c r="D78" s="126">
        <f>-SUM(AG5:AG41)</f>
        <v>-10900</v>
      </c>
    </row>
    <row r="79" spans="2:4" ht="15.75" thickBot="1" x14ac:dyDescent="0.3">
      <c r="B79" t="s">
        <v>978</v>
      </c>
      <c r="D79" s="125">
        <f>+D58+D78</f>
        <v>1600</v>
      </c>
    </row>
    <row r="80" spans="2:4" ht="15.75" thickTop="1" x14ac:dyDescent="0.25">
      <c r="B80" t="s">
        <v>979</v>
      </c>
    </row>
    <row r="81" spans="2:28" x14ac:dyDescent="0.25">
      <c r="D81" s="126">
        <f>-SUM(AH5:AH41)</f>
        <v>-10900</v>
      </c>
    </row>
    <row r="82" spans="2:28" ht="15.75" thickBot="1" x14ac:dyDescent="0.3">
      <c r="B82" t="s">
        <v>980</v>
      </c>
      <c r="D82" s="125">
        <f>+D58+D81</f>
        <v>1600</v>
      </c>
    </row>
    <row r="83" spans="2:28" ht="15.75" thickTop="1" x14ac:dyDescent="0.25">
      <c r="B83" t="s">
        <v>981</v>
      </c>
    </row>
    <row r="84" spans="2:28" x14ac:dyDescent="0.25">
      <c r="D84" s="126">
        <f>-SUM(AI5:AI41)</f>
        <v>-10100</v>
      </c>
    </row>
    <row r="85" spans="2:28" ht="15.75" thickBot="1" x14ac:dyDescent="0.3">
      <c r="B85" t="s">
        <v>982</v>
      </c>
      <c r="D85" s="125">
        <f>+D58+D84</f>
        <v>2400</v>
      </c>
    </row>
    <row r="86" spans="2:28" ht="15.75" thickTop="1" x14ac:dyDescent="0.25">
      <c r="B86" t="s">
        <v>983</v>
      </c>
    </row>
    <row r="87" spans="2:28" x14ac:dyDescent="0.25">
      <c r="D87" s="126">
        <f>-SUM(AJ5:AJ41)</f>
        <v>-10100</v>
      </c>
    </row>
    <row r="88" spans="2:28" ht="15.75" thickBot="1" x14ac:dyDescent="0.3">
      <c r="B88" t="s">
        <v>984</v>
      </c>
      <c r="D88" s="125">
        <f>+D58+D87</f>
        <v>2400</v>
      </c>
    </row>
    <row r="89" spans="2:28" ht="15.75" thickTop="1" x14ac:dyDescent="0.25">
      <c r="B89" t="s">
        <v>985</v>
      </c>
    </row>
    <row r="90" spans="2:28" x14ac:dyDescent="0.25">
      <c r="D90" s="126">
        <f>-SUM(AK5:AK41)</f>
        <v>-10100</v>
      </c>
    </row>
    <row r="91" spans="2:28" ht="15.75" thickBot="1" x14ac:dyDescent="0.3">
      <c r="B91" t="s">
        <v>987</v>
      </c>
      <c r="D91" s="125">
        <f>+D58+D90</f>
        <v>2400</v>
      </c>
    </row>
    <row r="92" spans="2:28" ht="15.75" thickTop="1" x14ac:dyDescent="0.25">
      <c r="B92" t="s">
        <v>988</v>
      </c>
    </row>
    <row r="93" spans="2:28" x14ac:dyDescent="0.25">
      <c r="D93" s="126">
        <f>-SUM(AL5:AL41)</f>
        <v>-10100</v>
      </c>
    </row>
    <row r="94" spans="2:28" ht="15.75" thickBot="1" x14ac:dyDescent="0.3">
      <c r="D94" s="125">
        <f>+D58+D93</f>
        <v>2400</v>
      </c>
    </row>
    <row r="95" spans="2:28" ht="15.75" thickTop="1" x14ac:dyDescent="0.25"/>
    <row r="96" spans="2:28" x14ac:dyDescent="0.25">
      <c r="AB96">
        <f>800*6+3900</f>
        <v>8700</v>
      </c>
    </row>
  </sheetData>
  <autoFilter ref="A4:AY8"/>
  <mergeCells count="3">
    <mergeCell ref="N24:O24"/>
    <mergeCell ref="AR28:AZ28"/>
    <mergeCell ref="CY31:DE31"/>
  </mergeCells>
  <pageMargins left="0.2" right="0.2" top="0.5" bottom="0.5" header="0.3" footer="0.3"/>
  <pageSetup paperSize="9" scale="110" orientation="portrait" horizontalDpi="4294967293" verticalDpi="4294967293" r:id="rId1"/>
  <headerFooter>
    <oddHeader>&amp;L&amp;"Calibri"&amp;10&amp;K000000CLASSIFICATION: C1 - CONTROLLED&amp;1#</oddHeader>
  </headerFooter>
  <customProperties>
    <customPr name="_pios_id" r:id="rId2"/>
  </customPropertie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T90"/>
  <sheetViews>
    <sheetView zoomScaleNormal="100" workbookViewId="0">
      <pane xSplit="4" topLeftCell="CL1" activePane="topRight" state="frozen"/>
      <selection pane="topRight" activeCell="CS22" sqref="CS22"/>
    </sheetView>
  </sheetViews>
  <sheetFormatPr defaultRowHeight="15" outlineLevelRow="1" x14ac:dyDescent="0.25"/>
  <cols>
    <col min="1" max="1" width="5.42578125" bestFit="1" customWidth="1"/>
    <col min="2" max="2" width="13" customWidth="1"/>
    <col min="3" max="3" width="33.28515625" bestFit="1" customWidth="1"/>
    <col min="4" max="4" width="38" bestFit="1" customWidth="1"/>
    <col min="5" max="5" width="11.42578125" hidden="1" customWidth="1"/>
    <col min="6" max="6" width="9.140625" hidden="1" customWidth="1"/>
    <col min="7" max="9" width="14.85546875" customWidth="1"/>
    <col min="10" max="10" width="15.140625" customWidth="1"/>
    <col min="11" max="11" width="12.85546875" customWidth="1"/>
    <col min="12" max="15" width="9.140625" customWidth="1"/>
    <col min="16" max="16" width="7.5703125" customWidth="1"/>
    <col min="17" max="17" width="11.140625" customWidth="1"/>
    <col min="18" max="18" width="9.140625" customWidth="1"/>
    <col min="19" max="19" width="10.85546875" customWidth="1"/>
    <col min="20" max="20" width="10.5703125" customWidth="1"/>
    <col min="21" max="23" width="9.140625" customWidth="1"/>
    <col min="24" max="24" width="10.5703125" customWidth="1"/>
    <col min="25" max="25" width="9.140625" customWidth="1"/>
    <col min="31" max="31" width="11.140625" bestFit="1" customWidth="1"/>
    <col min="33" max="33" width="10.85546875" bestFit="1" customWidth="1"/>
    <col min="38" max="38" width="10.85546875" style="58" bestFit="1" customWidth="1"/>
    <col min="39" max="39" width="16" style="58" bestFit="1" customWidth="1"/>
    <col min="52" max="52" width="12.28515625" customWidth="1"/>
    <col min="53" max="53" width="12.140625" customWidth="1"/>
    <col min="54" max="54" width="9.7109375" bestFit="1" customWidth="1"/>
    <col min="55" max="55" width="10.42578125" bestFit="1" customWidth="1"/>
    <col min="56" max="58" width="9.28515625" bestFit="1" customWidth="1"/>
    <col min="66" max="66" width="15.140625" bestFit="1" customWidth="1"/>
    <col min="67" max="67" width="12.85546875" bestFit="1" customWidth="1"/>
    <col min="68" max="68" width="9.85546875" bestFit="1" customWidth="1"/>
    <col min="69" max="69" width="10.42578125" bestFit="1" customWidth="1"/>
    <col min="70" max="74" width="9.28515625" bestFit="1" customWidth="1"/>
    <col min="75" max="75" width="10.85546875" bestFit="1" customWidth="1"/>
    <col min="76" max="76" width="9.28515625" bestFit="1" customWidth="1"/>
    <col min="80" max="80" width="15.140625" bestFit="1" customWidth="1"/>
    <col min="81" max="81" width="15.140625" style="275" customWidth="1"/>
    <col min="82" max="82" width="12.85546875" bestFit="1" customWidth="1"/>
    <col min="94" max="96" width="9.140625" style="275"/>
    <col min="97" max="97" width="10.5703125" bestFit="1" customWidth="1"/>
  </cols>
  <sheetData>
    <row r="1" spans="1:98" ht="28.5" customHeight="1" x14ac:dyDescent="0.25">
      <c r="A1" s="55">
        <v>0</v>
      </c>
      <c r="B1" s="39" t="s">
        <v>100</v>
      </c>
      <c r="C1" s="38" t="s">
        <v>101</v>
      </c>
      <c r="D1" s="38" t="s">
        <v>102</v>
      </c>
      <c r="E1" s="39" t="s">
        <v>103</v>
      </c>
      <c r="F1" s="38" t="s">
        <v>0</v>
      </c>
      <c r="G1" s="38" t="s">
        <v>699</v>
      </c>
      <c r="H1" s="234" t="s">
        <v>1655</v>
      </c>
      <c r="I1" s="234" t="s">
        <v>1655</v>
      </c>
      <c r="J1" s="9" t="s">
        <v>92</v>
      </c>
      <c r="K1" s="9" t="s">
        <v>99</v>
      </c>
      <c r="L1" s="10" t="s">
        <v>93</v>
      </c>
      <c r="M1" s="10" t="s">
        <v>94</v>
      </c>
      <c r="N1" s="10" t="s">
        <v>95</v>
      </c>
      <c r="O1" s="10" t="s">
        <v>96</v>
      </c>
      <c r="P1" s="10" t="s">
        <v>97</v>
      </c>
      <c r="Q1" s="10" t="s">
        <v>98</v>
      </c>
      <c r="R1" s="10" t="s">
        <v>421</v>
      </c>
      <c r="S1" s="10" t="s">
        <v>423</v>
      </c>
      <c r="T1" s="10" t="s">
        <v>424</v>
      </c>
      <c r="U1" s="10" t="s">
        <v>442</v>
      </c>
      <c r="V1" s="10" t="s">
        <v>449</v>
      </c>
      <c r="W1" s="10" t="s">
        <v>450</v>
      </c>
      <c r="X1" s="30" t="s">
        <v>618</v>
      </c>
      <c r="Y1" s="30" t="s">
        <v>621</v>
      </c>
      <c r="Z1" s="10" t="s">
        <v>93</v>
      </c>
      <c r="AA1" s="10" t="s">
        <v>94</v>
      </c>
      <c r="AB1" s="10" t="s">
        <v>95</v>
      </c>
      <c r="AC1" s="10" t="s">
        <v>96</v>
      </c>
      <c r="AD1" s="10" t="s">
        <v>97</v>
      </c>
      <c r="AE1" s="10" t="s">
        <v>98</v>
      </c>
      <c r="AF1" s="10" t="s">
        <v>421</v>
      </c>
      <c r="AG1" s="10" t="s">
        <v>423</v>
      </c>
      <c r="AH1" s="10" t="s">
        <v>424</v>
      </c>
      <c r="AI1" s="152" t="s">
        <v>971</v>
      </c>
      <c r="AJ1" s="153" t="s">
        <v>972</v>
      </c>
      <c r="AK1" s="153" t="s">
        <v>973</v>
      </c>
      <c r="AL1" s="163" t="s">
        <v>1074</v>
      </c>
      <c r="AM1" s="163" t="s">
        <v>1055</v>
      </c>
      <c r="AN1" s="153" t="s">
        <v>1030</v>
      </c>
      <c r="AO1" s="153" t="s">
        <v>1031</v>
      </c>
      <c r="AP1" s="153" t="s">
        <v>1208</v>
      </c>
      <c r="AQ1" s="153" t="s">
        <v>1209</v>
      </c>
      <c r="AR1" s="153" t="s">
        <v>1321</v>
      </c>
      <c r="AS1" s="26" t="s">
        <v>1340</v>
      </c>
      <c r="AT1" s="153" t="s">
        <v>1341</v>
      </c>
      <c r="AU1" s="153" t="s">
        <v>1342</v>
      </c>
      <c r="AV1" s="153" t="s">
        <v>1343</v>
      </c>
      <c r="AW1" s="27">
        <v>43466</v>
      </c>
      <c r="AX1" s="27">
        <v>43497</v>
      </c>
      <c r="AY1" s="27">
        <v>43525</v>
      </c>
      <c r="AZ1" s="199" t="s">
        <v>1074</v>
      </c>
      <c r="BA1" s="199" t="s">
        <v>99</v>
      </c>
      <c r="BB1" s="27">
        <v>43556</v>
      </c>
      <c r="BC1" s="27">
        <v>43604</v>
      </c>
      <c r="BD1" s="27" t="s">
        <v>1378</v>
      </c>
      <c r="BE1" s="27" t="s">
        <v>1379</v>
      </c>
      <c r="BF1" s="27" t="s">
        <v>1380</v>
      </c>
      <c r="BG1" s="27" t="s">
        <v>1632</v>
      </c>
      <c r="BH1" s="221" t="s">
        <v>1382</v>
      </c>
      <c r="BI1" s="187" t="s">
        <v>1383</v>
      </c>
      <c r="BJ1" s="187" t="s">
        <v>1384</v>
      </c>
      <c r="BK1" s="81">
        <v>43831</v>
      </c>
      <c r="BL1" s="81">
        <v>43862</v>
      </c>
      <c r="BM1" s="81">
        <v>43891</v>
      </c>
      <c r="BN1" s="81" t="s">
        <v>92</v>
      </c>
      <c r="BO1" s="81" t="s">
        <v>99</v>
      </c>
      <c r="BP1" s="239" t="s">
        <v>1789</v>
      </c>
      <c r="BQ1" s="81" t="s">
        <v>1790</v>
      </c>
      <c r="BR1" s="241" t="s">
        <v>1829</v>
      </c>
      <c r="BS1" s="241" t="s">
        <v>1840</v>
      </c>
      <c r="BT1" s="241" t="s">
        <v>1865</v>
      </c>
      <c r="BU1" s="241" t="s">
        <v>1888</v>
      </c>
      <c r="BV1" s="241" t="s">
        <v>1927</v>
      </c>
      <c r="BW1" s="241">
        <v>44136</v>
      </c>
      <c r="BX1" s="241" t="s">
        <v>1799</v>
      </c>
      <c r="BY1" s="241" t="s">
        <v>1998</v>
      </c>
      <c r="BZ1" s="241" t="s">
        <v>2010</v>
      </c>
      <c r="CA1" s="241" t="s">
        <v>2011</v>
      </c>
      <c r="CB1" s="81" t="s">
        <v>2293</v>
      </c>
      <c r="CC1" s="81" t="s">
        <v>2357</v>
      </c>
      <c r="CD1" s="81" t="s">
        <v>99</v>
      </c>
      <c r="CE1" s="241" t="s">
        <v>2077</v>
      </c>
      <c r="CF1" s="255">
        <v>44337</v>
      </c>
      <c r="CG1" s="241" t="s">
        <v>2153</v>
      </c>
      <c r="CH1" s="255" t="s">
        <v>2154</v>
      </c>
      <c r="CI1" s="241" t="s">
        <v>2155</v>
      </c>
      <c r="CJ1" s="241" t="s">
        <v>2188</v>
      </c>
      <c r="CK1" s="241" t="s">
        <v>2157</v>
      </c>
      <c r="CL1" s="241" t="s">
        <v>2158</v>
      </c>
      <c r="CM1" s="241" t="s">
        <v>2159</v>
      </c>
      <c r="CN1" s="241" t="s">
        <v>2160</v>
      </c>
      <c r="CO1" s="81">
        <v>44593</v>
      </c>
      <c r="CP1" s="337">
        <v>44642</v>
      </c>
      <c r="CQ1" s="343" t="s">
        <v>2406</v>
      </c>
      <c r="CR1" s="343" t="s">
        <v>2523</v>
      </c>
      <c r="CS1" s="255" t="s">
        <v>2358</v>
      </c>
    </row>
    <row r="2" spans="1:98" x14ac:dyDescent="0.25">
      <c r="A2" s="37"/>
      <c r="B2" s="31"/>
      <c r="C2" s="47"/>
      <c r="D2" s="31"/>
      <c r="E2" s="31"/>
      <c r="F2" s="31"/>
      <c r="G2" s="31"/>
      <c r="H2" s="24"/>
      <c r="I2" s="24"/>
      <c r="J2" s="9"/>
      <c r="K2" s="9"/>
      <c r="L2" s="10"/>
      <c r="M2" s="10"/>
      <c r="N2" s="10"/>
      <c r="O2" s="10"/>
      <c r="P2" s="10"/>
      <c r="Q2" s="10"/>
      <c r="X2" s="28"/>
      <c r="Y2" s="28"/>
      <c r="AZ2" s="28"/>
      <c r="BA2" s="28"/>
      <c r="BN2" s="28"/>
      <c r="BO2" s="28"/>
      <c r="BP2" s="31"/>
      <c r="BQ2" s="31"/>
      <c r="CB2" s="28"/>
      <c r="CC2" s="28"/>
      <c r="CD2" s="28"/>
      <c r="CS2" s="88">
        <f>+SUM(CS5:CS33)</f>
        <v>0</v>
      </c>
    </row>
    <row r="3" spans="1:98" hidden="1" x14ac:dyDescent="0.25">
      <c r="A3" s="48">
        <v>3</v>
      </c>
      <c r="B3" s="19" t="s">
        <v>385</v>
      </c>
      <c r="C3" s="19" t="s">
        <v>1981</v>
      </c>
      <c r="D3" s="19" t="s">
        <v>368</v>
      </c>
      <c r="E3" s="19" t="s">
        <v>382</v>
      </c>
      <c r="F3" s="19" t="s">
        <v>106</v>
      </c>
      <c r="G3" s="56" t="s">
        <v>891</v>
      </c>
      <c r="H3" s="285" t="s">
        <v>1678</v>
      </c>
      <c r="I3" s="42"/>
      <c r="J3" s="31"/>
      <c r="K3" s="31">
        <v>500</v>
      </c>
      <c r="L3" s="31">
        <v>500</v>
      </c>
      <c r="M3" s="31">
        <v>500</v>
      </c>
      <c r="N3" s="31">
        <v>500</v>
      </c>
      <c r="O3" s="31">
        <v>500</v>
      </c>
      <c r="P3" s="31">
        <v>500</v>
      </c>
      <c r="Q3" s="31">
        <v>500</v>
      </c>
      <c r="R3" s="31">
        <v>500</v>
      </c>
      <c r="S3" s="31">
        <v>500</v>
      </c>
      <c r="T3" s="31">
        <v>500</v>
      </c>
      <c r="U3" s="31">
        <v>500</v>
      </c>
      <c r="V3" s="31">
        <v>500</v>
      </c>
      <c r="W3" s="31">
        <v>500</v>
      </c>
      <c r="X3" s="28"/>
      <c r="Y3" s="28">
        <v>500</v>
      </c>
      <c r="Z3" s="31">
        <v>500</v>
      </c>
      <c r="AA3" s="31">
        <v>500</v>
      </c>
      <c r="AB3" s="31">
        <v>500</v>
      </c>
      <c r="AC3" s="31">
        <v>500</v>
      </c>
      <c r="AD3" s="31">
        <v>500</v>
      </c>
      <c r="AE3" s="31">
        <v>500</v>
      </c>
      <c r="AF3" s="31">
        <v>500</v>
      </c>
      <c r="AG3" s="31">
        <v>500</v>
      </c>
      <c r="AH3" s="31">
        <v>500</v>
      </c>
      <c r="AI3" s="31">
        <v>500</v>
      </c>
      <c r="AJ3" s="31">
        <v>500</v>
      </c>
      <c r="AK3" s="31">
        <v>500</v>
      </c>
      <c r="AL3" s="28"/>
      <c r="AM3" s="28">
        <v>850</v>
      </c>
      <c r="AN3" s="31">
        <v>850</v>
      </c>
      <c r="AO3" s="31">
        <v>850</v>
      </c>
      <c r="AP3" s="31">
        <v>0</v>
      </c>
      <c r="AQ3" s="31">
        <v>850</v>
      </c>
      <c r="AR3" s="31">
        <v>850</v>
      </c>
      <c r="AS3" s="31">
        <v>850</v>
      </c>
      <c r="AT3" s="31">
        <v>850</v>
      </c>
      <c r="AU3" s="31">
        <v>850</v>
      </c>
      <c r="AV3" s="31">
        <v>850</v>
      </c>
      <c r="AW3" s="31">
        <v>850</v>
      </c>
      <c r="AX3" s="31">
        <v>850</v>
      </c>
      <c r="AY3" s="79">
        <v>850</v>
      </c>
      <c r="AZ3" s="28"/>
      <c r="BA3" s="28">
        <v>500</v>
      </c>
      <c r="BB3" s="151">
        <v>500</v>
      </c>
      <c r="BC3" s="151">
        <v>500</v>
      </c>
      <c r="BE3">
        <v>500</v>
      </c>
      <c r="BF3">
        <v>500</v>
      </c>
      <c r="BG3">
        <v>500</v>
      </c>
      <c r="BH3">
        <v>500</v>
      </c>
      <c r="BI3">
        <v>500</v>
      </c>
      <c r="BJ3">
        <v>500</v>
      </c>
      <c r="BK3">
        <v>500</v>
      </c>
      <c r="BL3">
        <v>500</v>
      </c>
      <c r="BM3">
        <v>500</v>
      </c>
      <c r="BN3" s="28"/>
      <c r="BO3" s="28"/>
      <c r="BP3" s="31">
        <v>500</v>
      </c>
      <c r="BQ3" s="31">
        <v>0</v>
      </c>
      <c r="BR3" s="183">
        <v>500</v>
      </c>
      <c r="BS3" s="183">
        <v>500</v>
      </c>
      <c r="BT3" s="183">
        <v>500</v>
      </c>
      <c r="BU3" s="183">
        <v>500</v>
      </c>
      <c r="BV3" s="183">
        <v>500</v>
      </c>
      <c r="CB3" s="19"/>
      <c r="CC3" s="19"/>
      <c r="CD3" s="28"/>
      <c r="CS3" s="5" t="s">
        <v>1319</v>
      </c>
      <c r="CT3" s="275" t="s">
        <v>2401</v>
      </c>
    </row>
    <row r="4" spans="1:98" hidden="1" x14ac:dyDescent="0.25">
      <c r="A4" s="48">
        <v>4</v>
      </c>
      <c r="B4" s="19" t="s">
        <v>386</v>
      </c>
      <c r="C4" s="19" t="s">
        <v>387</v>
      </c>
      <c r="D4" s="19" t="s">
        <v>323</v>
      </c>
      <c r="E4" s="19" t="s">
        <v>382</v>
      </c>
      <c r="F4" s="19" t="s">
        <v>106</v>
      </c>
      <c r="G4" s="56" t="s">
        <v>892</v>
      </c>
      <c r="H4" s="285" t="s">
        <v>1666</v>
      </c>
      <c r="I4" s="56"/>
      <c r="J4" s="31"/>
      <c r="K4" s="31">
        <v>700</v>
      </c>
      <c r="L4" s="31">
        <v>700</v>
      </c>
      <c r="M4" s="31">
        <v>700</v>
      </c>
      <c r="N4" s="31">
        <v>700</v>
      </c>
      <c r="O4" s="31">
        <v>700</v>
      </c>
      <c r="P4" s="31">
        <v>700</v>
      </c>
      <c r="Q4" s="31">
        <v>700</v>
      </c>
      <c r="R4" s="31">
        <v>700</v>
      </c>
      <c r="S4" s="31">
        <v>700</v>
      </c>
      <c r="T4" s="31">
        <v>700</v>
      </c>
      <c r="U4" s="31">
        <v>700</v>
      </c>
      <c r="V4" s="31">
        <v>700</v>
      </c>
      <c r="W4" s="31">
        <v>700</v>
      </c>
      <c r="X4" s="28"/>
      <c r="Y4" s="28">
        <v>800</v>
      </c>
      <c r="Z4" s="31">
        <v>700</v>
      </c>
      <c r="AA4" s="31">
        <v>700</v>
      </c>
      <c r="AB4" s="31">
        <v>700</v>
      </c>
      <c r="AC4" s="31">
        <v>700</v>
      </c>
      <c r="AD4" s="31">
        <v>700</v>
      </c>
      <c r="AE4" s="31">
        <v>700</v>
      </c>
      <c r="AF4" s="31">
        <v>700</v>
      </c>
      <c r="AG4" s="31">
        <v>700</v>
      </c>
      <c r="AH4" s="31">
        <v>700</v>
      </c>
      <c r="AI4" s="31">
        <v>700</v>
      </c>
      <c r="AJ4" s="31">
        <v>700</v>
      </c>
      <c r="AK4" s="31">
        <v>700</v>
      </c>
      <c r="AL4" s="28"/>
      <c r="AM4" s="28">
        <v>850</v>
      </c>
      <c r="AN4" s="31">
        <v>700</v>
      </c>
      <c r="AO4" s="31">
        <v>700</v>
      </c>
      <c r="AP4" s="31">
        <v>700</v>
      </c>
      <c r="AQ4" s="31">
        <v>700</v>
      </c>
      <c r="AR4" s="31">
        <v>700</v>
      </c>
      <c r="AS4" s="31">
        <v>700</v>
      </c>
      <c r="AT4" s="31">
        <v>700</v>
      </c>
      <c r="AU4" s="31">
        <v>700</v>
      </c>
      <c r="AV4" s="31">
        <v>700</v>
      </c>
      <c r="AW4" s="47">
        <v>700</v>
      </c>
      <c r="AX4" s="47">
        <v>700</v>
      </c>
      <c r="AY4" s="79">
        <v>700</v>
      </c>
      <c r="AZ4" s="28"/>
      <c r="BA4" s="28"/>
      <c r="BB4" s="151">
        <v>700</v>
      </c>
      <c r="BC4" s="151">
        <v>700</v>
      </c>
      <c r="BD4" s="151">
        <v>700</v>
      </c>
      <c r="BE4" s="151">
        <v>700</v>
      </c>
      <c r="BF4" s="151">
        <v>700</v>
      </c>
      <c r="BG4" s="151">
        <v>700</v>
      </c>
      <c r="BH4" s="151">
        <v>700</v>
      </c>
      <c r="BI4" s="151">
        <v>700</v>
      </c>
      <c r="BJ4" s="151">
        <v>700</v>
      </c>
      <c r="BK4" s="151">
        <v>700</v>
      </c>
      <c r="BL4" s="151">
        <v>700</v>
      </c>
      <c r="BM4" s="151">
        <v>700</v>
      </c>
      <c r="BN4" s="28"/>
      <c r="BO4" s="28"/>
      <c r="BP4" s="31"/>
      <c r="BQ4" s="31"/>
      <c r="CB4" s="19"/>
      <c r="CC4" s="19"/>
      <c r="CD4" s="28"/>
      <c r="CS4" s="5" t="s">
        <v>1319</v>
      </c>
      <c r="CT4" s="275" t="s">
        <v>2401</v>
      </c>
    </row>
    <row r="5" spans="1:98" x14ac:dyDescent="0.25">
      <c r="A5" s="37">
        <v>10</v>
      </c>
      <c r="B5" s="31" t="s">
        <v>388</v>
      </c>
      <c r="C5" s="31" t="s">
        <v>1984</v>
      </c>
      <c r="D5" s="31" t="s">
        <v>115</v>
      </c>
      <c r="E5" s="31" t="s">
        <v>382</v>
      </c>
      <c r="F5" s="31" t="s">
        <v>106</v>
      </c>
      <c r="G5" s="42" t="s">
        <v>893</v>
      </c>
      <c r="H5" s="286" t="s">
        <v>2295</v>
      </c>
      <c r="I5" s="42"/>
      <c r="J5" s="31"/>
      <c r="K5" s="31">
        <v>750</v>
      </c>
      <c r="L5" s="31">
        <v>700</v>
      </c>
      <c r="M5" s="31">
        <v>700</v>
      </c>
      <c r="N5" s="636">
        <v>1000</v>
      </c>
      <c r="O5" s="636"/>
      <c r="P5" s="31">
        <v>750</v>
      </c>
      <c r="Q5" s="31">
        <v>750</v>
      </c>
      <c r="R5" s="31">
        <v>750</v>
      </c>
      <c r="S5" s="31">
        <v>750</v>
      </c>
      <c r="T5" s="31">
        <v>750</v>
      </c>
      <c r="U5" s="31">
        <v>750</v>
      </c>
      <c r="V5" s="31">
        <v>750</v>
      </c>
      <c r="W5" s="31">
        <v>750</v>
      </c>
      <c r="X5" s="28"/>
      <c r="Y5" s="28">
        <v>800</v>
      </c>
      <c r="Z5" s="31">
        <v>800</v>
      </c>
      <c r="AA5" s="31">
        <v>800</v>
      </c>
      <c r="AB5" s="28">
        <v>800</v>
      </c>
      <c r="AC5" s="28">
        <v>800</v>
      </c>
      <c r="AD5" s="31">
        <v>800</v>
      </c>
      <c r="AE5" s="31">
        <v>800</v>
      </c>
      <c r="AF5" s="31">
        <v>800</v>
      </c>
      <c r="AG5" s="31">
        <v>800</v>
      </c>
      <c r="AH5" s="31">
        <v>800</v>
      </c>
      <c r="AI5" s="31">
        <v>800</v>
      </c>
      <c r="AJ5" s="31">
        <v>800</v>
      </c>
      <c r="AK5" s="31">
        <v>800</v>
      </c>
      <c r="AL5" s="28"/>
      <c r="AM5" s="28">
        <v>850</v>
      </c>
      <c r="AN5" s="31">
        <v>850</v>
      </c>
      <c r="AO5" s="31">
        <v>850</v>
      </c>
      <c r="AP5" s="31">
        <v>850</v>
      </c>
      <c r="AQ5" s="31">
        <v>850</v>
      </c>
      <c r="AR5" s="31">
        <v>850</v>
      </c>
      <c r="AS5" s="31">
        <v>850</v>
      </c>
      <c r="AT5" s="31">
        <v>850</v>
      </c>
      <c r="AU5" s="31">
        <v>850</v>
      </c>
      <c r="AV5" s="31">
        <v>850</v>
      </c>
      <c r="AW5" s="47">
        <v>850</v>
      </c>
      <c r="AX5" s="47">
        <v>850</v>
      </c>
      <c r="AY5" s="79">
        <v>850</v>
      </c>
      <c r="AZ5" s="28"/>
      <c r="BA5" s="28">
        <v>1000</v>
      </c>
      <c r="BB5" s="151">
        <v>1000</v>
      </c>
      <c r="BC5" s="151">
        <v>1000</v>
      </c>
      <c r="BD5" s="151">
        <v>1000</v>
      </c>
      <c r="BE5" s="151">
        <v>1000</v>
      </c>
      <c r="BF5" s="151">
        <v>1000</v>
      </c>
      <c r="BG5" s="151">
        <v>1000</v>
      </c>
      <c r="BH5" s="151">
        <v>1000</v>
      </c>
      <c r="BI5" s="151">
        <v>1000</v>
      </c>
      <c r="BJ5" s="151">
        <v>1000</v>
      </c>
      <c r="BK5" s="151">
        <v>1000</v>
      </c>
      <c r="BL5" s="151">
        <v>1000</v>
      </c>
      <c r="BM5" s="151">
        <v>1000</v>
      </c>
      <c r="BN5" s="28"/>
      <c r="BO5" s="28"/>
      <c r="BP5" s="31">
        <v>800</v>
      </c>
      <c r="BQ5" s="31">
        <v>800</v>
      </c>
      <c r="BR5" s="137">
        <v>1000</v>
      </c>
      <c r="BS5" s="137">
        <v>1000</v>
      </c>
      <c r="BT5" s="137">
        <v>1000</v>
      </c>
      <c r="BU5" s="137">
        <v>1000</v>
      </c>
      <c r="BV5" s="137">
        <v>1000</v>
      </c>
      <c r="BW5" s="137">
        <v>1000</v>
      </c>
      <c r="BX5" s="137">
        <v>1000</v>
      </c>
      <c r="BY5" s="137">
        <v>1000</v>
      </c>
      <c r="BZ5" s="137">
        <v>1000</v>
      </c>
      <c r="CA5" s="137">
        <v>1000</v>
      </c>
      <c r="CB5" s="28">
        <v>1500</v>
      </c>
      <c r="CC5" s="28">
        <v>2500</v>
      </c>
      <c r="CD5" s="28">
        <v>1100</v>
      </c>
      <c r="CE5" s="137">
        <v>1100</v>
      </c>
      <c r="CF5" s="137">
        <v>1100</v>
      </c>
      <c r="CG5" s="137">
        <v>1100</v>
      </c>
      <c r="CH5" s="137">
        <v>1100</v>
      </c>
      <c r="CI5" s="137">
        <v>1100</v>
      </c>
      <c r="CJ5" s="137">
        <v>1100</v>
      </c>
      <c r="CK5" s="137">
        <v>1100</v>
      </c>
      <c r="CL5" s="137">
        <v>1100</v>
      </c>
      <c r="CM5" s="137">
        <v>1100</v>
      </c>
      <c r="CN5" s="137">
        <v>1100</v>
      </c>
      <c r="CO5" s="137">
        <v>1100</v>
      </c>
      <c r="CP5" s="137">
        <v>1100</v>
      </c>
      <c r="CQ5" s="137">
        <v>1100</v>
      </c>
      <c r="CR5" s="137">
        <v>1100</v>
      </c>
    </row>
    <row r="6" spans="1:98" s="5" customFormat="1" hidden="1" x14ac:dyDescent="0.25">
      <c r="A6" s="48">
        <v>32</v>
      </c>
      <c r="B6" s="19" t="s">
        <v>391</v>
      </c>
      <c r="C6" s="19" t="s">
        <v>392</v>
      </c>
      <c r="D6" s="19" t="s">
        <v>143</v>
      </c>
      <c r="E6" s="19" t="s">
        <v>382</v>
      </c>
      <c r="F6" s="19" t="s">
        <v>106</v>
      </c>
      <c r="G6" s="56" t="s">
        <v>894</v>
      </c>
      <c r="H6" s="285"/>
      <c r="I6" s="56"/>
      <c r="J6" s="19"/>
      <c r="K6" s="19"/>
      <c r="L6" s="19">
        <v>500</v>
      </c>
      <c r="M6" s="19">
        <v>500</v>
      </c>
      <c r="N6" s="19">
        <v>500</v>
      </c>
      <c r="O6" s="19">
        <v>500</v>
      </c>
      <c r="P6" s="19"/>
      <c r="Q6" s="19"/>
      <c r="R6" s="19"/>
      <c r="S6" s="19">
        <v>500</v>
      </c>
      <c r="T6" s="19">
        <v>500</v>
      </c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04"/>
      <c r="AT6" s="205"/>
      <c r="AU6" s="205"/>
      <c r="AV6" s="205"/>
      <c r="AW6" s="205"/>
      <c r="AX6" s="205"/>
      <c r="AY6" s="206"/>
      <c r="AZ6" s="19"/>
      <c r="BA6" s="19"/>
      <c r="BG6" s="5" t="s">
        <v>1633</v>
      </c>
      <c r="BN6" s="28"/>
      <c r="BO6" s="28"/>
      <c r="BP6" s="31"/>
      <c r="BQ6" s="31"/>
      <c r="CB6" s="19"/>
      <c r="CC6" s="19"/>
      <c r="CD6" s="28"/>
      <c r="CM6" s="5" t="s">
        <v>990</v>
      </c>
      <c r="CS6" s="5" t="s">
        <v>1319</v>
      </c>
      <c r="CT6" s="275" t="s">
        <v>2401</v>
      </c>
    </row>
    <row r="7" spans="1:98" s="5" customFormat="1" hidden="1" x14ac:dyDescent="0.25">
      <c r="A7" s="48">
        <v>44</v>
      </c>
      <c r="B7" s="19" t="s">
        <v>393</v>
      </c>
      <c r="C7" s="19" t="s">
        <v>394</v>
      </c>
      <c r="D7" s="19" t="s">
        <v>395</v>
      </c>
      <c r="E7" s="19" t="s">
        <v>382</v>
      </c>
      <c r="F7" s="19" t="s">
        <v>106</v>
      </c>
      <c r="G7" s="56" t="s">
        <v>895</v>
      </c>
      <c r="H7" s="285"/>
      <c r="I7" s="56"/>
      <c r="J7" s="19"/>
      <c r="K7" s="19">
        <v>750</v>
      </c>
      <c r="L7" s="19">
        <v>700</v>
      </c>
      <c r="M7" s="19">
        <v>700</v>
      </c>
      <c r="N7" s="19"/>
      <c r="O7" s="19"/>
      <c r="P7" s="19">
        <v>750</v>
      </c>
      <c r="Q7" s="19">
        <v>750</v>
      </c>
      <c r="R7" s="19">
        <v>750</v>
      </c>
      <c r="S7" s="19">
        <v>750</v>
      </c>
      <c r="T7" s="19">
        <v>750</v>
      </c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204"/>
      <c r="AT7" s="205"/>
      <c r="AU7" s="205"/>
      <c r="AV7" s="205"/>
      <c r="AW7" s="205"/>
      <c r="AX7" s="205"/>
      <c r="AY7" s="206"/>
      <c r="AZ7" s="19"/>
      <c r="BA7" s="19"/>
      <c r="BN7" s="28"/>
      <c r="BO7" s="28"/>
      <c r="BP7" s="31"/>
      <c r="BQ7" s="31"/>
      <c r="CB7" s="19"/>
      <c r="CC7" s="19"/>
      <c r="CD7" s="28"/>
      <c r="CS7" s="5" t="s">
        <v>1319</v>
      </c>
      <c r="CT7" s="275" t="s">
        <v>2401</v>
      </c>
    </row>
    <row r="8" spans="1:98" hidden="1" x14ac:dyDescent="0.25">
      <c r="A8" s="37">
        <v>67</v>
      </c>
      <c r="B8" s="31" t="s">
        <v>396</v>
      </c>
      <c r="C8" s="229" t="s">
        <v>397</v>
      </c>
      <c r="D8" s="229" t="s">
        <v>243</v>
      </c>
      <c r="E8" s="229" t="s">
        <v>382</v>
      </c>
      <c r="F8" s="229" t="s">
        <v>106</v>
      </c>
      <c r="G8" s="230" t="s">
        <v>896</v>
      </c>
      <c r="H8" s="287"/>
      <c r="I8" s="230"/>
      <c r="J8" s="229"/>
      <c r="K8" s="31">
        <v>750</v>
      </c>
      <c r="L8" s="31">
        <v>700</v>
      </c>
      <c r="M8" s="31">
        <v>700</v>
      </c>
      <c r="N8" s="31">
        <v>700</v>
      </c>
      <c r="O8" s="31">
        <v>700</v>
      </c>
      <c r="P8" s="31">
        <v>750</v>
      </c>
      <c r="Q8" s="31">
        <v>750</v>
      </c>
      <c r="R8" s="31">
        <v>750</v>
      </c>
      <c r="S8" s="31">
        <v>750</v>
      </c>
      <c r="T8" s="31">
        <v>750</v>
      </c>
      <c r="U8" s="31">
        <v>750</v>
      </c>
      <c r="V8" s="31">
        <v>750</v>
      </c>
      <c r="W8" s="31">
        <v>750</v>
      </c>
      <c r="X8" s="28"/>
      <c r="Y8" s="28">
        <v>800</v>
      </c>
      <c r="Z8" s="31">
        <v>800</v>
      </c>
      <c r="AA8" s="31">
        <v>750</v>
      </c>
      <c r="AB8" s="31">
        <v>800</v>
      </c>
      <c r="AC8" s="31">
        <v>800</v>
      </c>
      <c r="AD8" s="31">
        <v>800</v>
      </c>
      <c r="AE8" s="31">
        <v>800</v>
      </c>
      <c r="AF8" s="31">
        <v>800</v>
      </c>
      <c r="AG8" s="31">
        <v>800</v>
      </c>
      <c r="AH8" s="31">
        <v>800</v>
      </c>
      <c r="AI8" s="31">
        <v>800</v>
      </c>
      <c r="AJ8" s="31">
        <v>800</v>
      </c>
      <c r="AK8" s="31">
        <v>800</v>
      </c>
      <c r="AL8" s="28"/>
      <c r="AM8" s="28"/>
      <c r="AN8" s="31">
        <v>850</v>
      </c>
      <c r="AO8" s="31">
        <v>850</v>
      </c>
      <c r="AP8" s="31"/>
      <c r="AQ8" s="31">
        <v>800</v>
      </c>
      <c r="AR8" s="31">
        <v>800</v>
      </c>
      <c r="AS8" s="31">
        <v>800</v>
      </c>
      <c r="AT8" s="31">
        <v>800</v>
      </c>
      <c r="AU8" s="47">
        <v>800</v>
      </c>
      <c r="AV8" s="47">
        <v>800</v>
      </c>
      <c r="AW8" s="31"/>
      <c r="AX8" s="31"/>
      <c r="AY8" s="79"/>
      <c r="AZ8" s="28"/>
      <c r="BA8" s="28"/>
      <c r="BN8" s="28"/>
      <c r="BO8" s="28"/>
      <c r="BP8" s="31"/>
      <c r="BQ8" s="31"/>
      <c r="CB8" s="19"/>
      <c r="CC8" s="19"/>
      <c r="CD8" s="28"/>
    </row>
    <row r="9" spans="1:98" x14ac:dyDescent="0.25">
      <c r="A9" s="37">
        <f>+A8+1</f>
        <v>68</v>
      </c>
      <c r="B9" s="31" t="str">
        <f>+IF(C9=0,"",CONCATENATE("T-",E9,"/",TEXT(A9,"0000")))</f>
        <v>T-V/0068</v>
      </c>
      <c r="C9" s="31" t="s">
        <v>400</v>
      </c>
      <c r="D9" s="31" t="s">
        <v>225</v>
      </c>
      <c r="E9" s="31" t="s">
        <v>399</v>
      </c>
      <c r="F9" s="31" t="s">
        <v>5</v>
      </c>
      <c r="G9" s="42" t="s">
        <v>897</v>
      </c>
      <c r="H9" s="275" t="s">
        <v>2296</v>
      </c>
      <c r="I9" s="42"/>
      <c r="J9" s="31"/>
      <c r="K9" s="31">
        <v>750</v>
      </c>
      <c r="L9" s="31">
        <v>700</v>
      </c>
      <c r="M9" s="31">
        <v>700</v>
      </c>
      <c r="N9" s="31">
        <v>700</v>
      </c>
      <c r="O9" s="31">
        <v>700</v>
      </c>
      <c r="P9" s="31">
        <v>700</v>
      </c>
      <c r="Q9" s="31">
        <v>700</v>
      </c>
      <c r="R9" s="31">
        <v>700</v>
      </c>
      <c r="S9" s="31"/>
      <c r="T9" s="31">
        <v>700</v>
      </c>
      <c r="U9" s="31">
        <v>700</v>
      </c>
      <c r="V9" s="31">
        <v>700</v>
      </c>
      <c r="W9" s="31">
        <v>700</v>
      </c>
      <c r="X9" s="28"/>
      <c r="Y9" s="28"/>
      <c r="Z9" s="31">
        <v>700</v>
      </c>
      <c r="AA9" s="31">
        <v>700</v>
      </c>
      <c r="AB9" s="31">
        <v>0</v>
      </c>
      <c r="AC9" s="31">
        <v>0</v>
      </c>
      <c r="AD9" s="31">
        <v>700</v>
      </c>
      <c r="AE9" s="31">
        <v>700</v>
      </c>
      <c r="AF9" s="31">
        <v>700</v>
      </c>
      <c r="AG9" s="31">
        <v>700</v>
      </c>
      <c r="AH9" s="31">
        <v>700</v>
      </c>
      <c r="AI9" s="31">
        <v>700</v>
      </c>
      <c r="AJ9" s="31">
        <v>700</v>
      </c>
      <c r="AK9" s="31">
        <v>700</v>
      </c>
      <c r="AL9" s="28"/>
      <c r="AM9" s="28">
        <v>850</v>
      </c>
      <c r="AN9" s="31">
        <v>700</v>
      </c>
      <c r="AO9" s="31">
        <v>700</v>
      </c>
      <c r="AP9" s="31">
        <v>700</v>
      </c>
      <c r="AQ9" s="31"/>
      <c r="AR9" s="31">
        <v>700</v>
      </c>
      <c r="AS9" s="31">
        <v>700</v>
      </c>
      <c r="AT9" s="31">
        <v>700</v>
      </c>
      <c r="AU9" s="31">
        <v>700</v>
      </c>
      <c r="AV9" s="31">
        <v>700</v>
      </c>
      <c r="AW9" s="31">
        <v>700</v>
      </c>
      <c r="AX9" s="31">
        <v>700</v>
      </c>
      <c r="AY9" s="79">
        <v>700</v>
      </c>
      <c r="AZ9" s="28"/>
      <c r="BA9" s="28">
        <v>1000</v>
      </c>
      <c r="BB9" s="151">
        <v>700</v>
      </c>
      <c r="BE9">
        <v>700</v>
      </c>
      <c r="BF9">
        <v>700</v>
      </c>
      <c r="BG9">
        <v>700</v>
      </c>
      <c r="BH9">
        <v>700</v>
      </c>
      <c r="BI9">
        <v>700</v>
      </c>
      <c r="BJ9">
        <v>700</v>
      </c>
      <c r="BK9">
        <v>700</v>
      </c>
      <c r="BL9">
        <v>700</v>
      </c>
      <c r="BM9">
        <v>700</v>
      </c>
      <c r="BN9" s="28"/>
      <c r="BO9" s="28">
        <v>1000</v>
      </c>
      <c r="BP9" s="31">
        <v>700</v>
      </c>
      <c r="BQ9" s="31">
        <v>700</v>
      </c>
      <c r="BR9" s="183">
        <v>700</v>
      </c>
      <c r="BS9" s="183">
        <v>700</v>
      </c>
      <c r="BT9" s="183">
        <v>700</v>
      </c>
      <c r="BU9" s="183">
        <v>700</v>
      </c>
      <c r="BV9" s="183">
        <v>700</v>
      </c>
      <c r="BW9" s="183">
        <v>700</v>
      </c>
      <c r="BX9">
        <v>700</v>
      </c>
      <c r="BY9">
        <v>700</v>
      </c>
      <c r="BZ9">
        <v>700</v>
      </c>
      <c r="CA9">
        <v>700</v>
      </c>
      <c r="CB9" s="28">
        <v>1500</v>
      </c>
      <c r="CC9" s="28">
        <v>2500</v>
      </c>
      <c r="CD9" s="28" t="s">
        <v>2839</v>
      </c>
      <c r="CE9">
        <v>700</v>
      </c>
      <c r="CF9">
        <v>700</v>
      </c>
      <c r="CG9">
        <v>700</v>
      </c>
      <c r="CH9">
        <v>700</v>
      </c>
      <c r="CI9">
        <v>700</v>
      </c>
      <c r="CJ9">
        <v>700</v>
      </c>
      <c r="CK9">
        <v>700</v>
      </c>
      <c r="CL9">
        <v>700</v>
      </c>
      <c r="CM9">
        <v>700</v>
      </c>
      <c r="CN9">
        <v>700</v>
      </c>
      <c r="CO9" s="318">
        <v>700</v>
      </c>
      <c r="CP9" s="318" t="s">
        <v>2839</v>
      </c>
      <c r="CQ9" s="318" t="s">
        <v>3738</v>
      </c>
      <c r="CR9" s="318" t="s">
        <v>3738</v>
      </c>
      <c r="CS9">
        <v>0</v>
      </c>
    </row>
    <row r="10" spans="1:98" s="5" customFormat="1" hidden="1" x14ac:dyDescent="0.25">
      <c r="A10" s="48">
        <v>154</v>
      </c>
      <c r="B10" s="19" t="str">
        <f>+IF(C10=0,"",CONCATENATE("T-",E10,"/",TEXT(A10,"0000")))</f>
        <v>T-V/0154</v>
      </c>
      <c r="C10" s="19" t="s">
        <v>405</v>
      </c>
      <c r="D10" s="19" t="s">
        <v>307</v>
      </c>
      <c r="E10" s="19" t="s">
        <v>399</v>
      </c>
      <c r="F10" s="19" t="s">
        <v>5</v>
      </c>
      <c r="G10" s="56" t="s">
        <v>899</v>
      </c>
      <c r="H10" s="285"/>
      <c r="I10" s="56"/>
      <c r="J10" s="19">
        <v>1000</v>
      </c>
      <c r="K10" s="19">
        <v>750</v>
      </c>
      <c r="L10" s="19"/>
      <c r="M10" s="19">
        <v>750</v>
      </c>
      <c r="N10" s="19"/>
      <c r="O10" s="19"/>
      <c r="P10" s="19">
        <v>750</v>
      </c>
      <c r="Q10" s="19">
        <v>750</v>
      </c>
      <c r="R10" s="19">
        <v>750</v>
      </c>
      <c r="S10" s="19">
        <v>750</v>
      </c>
      <c r="T10" s="19">
        <v>750</v>
      </c>
      <c r="U10" s="19">
        <v>750</v>
      </c>
      <c r="V10" s="19">
        <v>750</v>
      </c>
      <c r="W10" s="19">
        <v>750</v>
      </c>
      <c r="X10" s="19"/>
      <c r="Y10" s="19">
        <v>800</v>
      </c>
      <c r="Z10" s="19">
        <v>800</v>
      </c>
      <c r="AA10" s="19">
        <v>800</v>
      </c>
      <c r="AB10" s="19">
        <v>800</v>
      </c>
      <c r="AC10" s="19">
        <v>800</v>
      </c>
      <c r="AD10" s="19">
        <v>800</v>
      </c>
      <c r="AE10" s="19">
        <v>800</v>
      </c>
      <c r="AF10" s="19">
        <v>800</v>
      </c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04"/>
      <c r="AT10" s="205"/>
      <c r="AU10" s="205"/>
      <c r="AV10" s="205"/>
      <c r="AW10" s="205"/>
      <c r="AX10" s="205"/>
      <c r="AY10" s="206"/>
      <c r="AZ10" s="19"/>
      <c r="BA10" s="19"/>
      <c r="BN10" s="28"/>
      <c r="BO10" s="28"/>
      <c r="BP10" s="131"/>
      <c r="BQ10" s="131"/>
      <c r="CB10" s="19"/>
      <c r="CC10" s="19"/>
      <c r="CD10" s="28"/>
      <c r="CS10" s="5" t="s">
        <v>1319</v>
      </c>
      <c r="CT10" s="275" t="s">
        <v>2401</v>
      </c>
    </row>
    <row r="11" spans="1:98" x14ac:dyDescent="0.25">
      <c r="A11" s="37">
        <v>216</v>
      </c>
      <c r="B11" s="31" t="s">
        <v>604</v>
      </c>
      <c r="C11" s="31" t="s">
        <v>605</v>
      </c>
      <c r="D11" s="31" t="s">
        <v>534</v>
      </c>
      <c r="E11" s="31" t="s">
        <v>398</v>
      </c>
      <c r="F11" s="31" t="s">
        <v>459</v>
      </c>
      <c r="G11" s="42" t="s">
        <v>900</v>
      </c>
      <c r="H11" s="169" t="s">
        <v>2297</v>
      </c>
      <c r="I11" s="169"/>
      <c r="W11" s="31"/>
      <c r="X11" s="28">
        <v>1000</v>
      </c>
      <c r="Y11" s="28">
        <v>800</v>
      </c>
      <c r="Z11" s="31">
        <v>800</v>
      </c>
      <c r="AA11" s="31">
        <v>800</v>
      </c>
      <c r="AB11" s="31">
        <v>800</v>
      </c>
      <c r="AC11" s="31">
        <v>800</v>
      </c>
      <c r="AD11" s="31">
        <v>800</v>
      </c>
      <c r="AE11" s="31">
        <v>800</v>
      </c>
      <c r="AF11" s="31">
        <v>800</v>
      </c>
      <c r="AG11" s="31">
        <v>800</v>
      </c>
      <c r="AH11" s="31">
        <v>800</v>
      </c>
      <c r="AI11" s="31">
        <v>800</v>
      </c>
      <c r="AJ11" s="31">
        <v>800</v>
      </c>
      <c r="AK11" s="31">
        <v>800</v>
      </c>
      <c r="AL11" s="28"/>
      <c r="AM11" s="28">
        <v>850</v>
      </c>
      <c r="AN11" s="31">
        <v>850</v>
      </c>
      <c r="AO11" s="31">
        <v>850</v>
      </c>
      <c r="AP11" s="31"/>
      <c r="AQ11" s="31"/>
      <c r="AR11" s="31">
        <v>850</v>
      </c>
      <c r="AS11" s="31">
        <v>850</v>
      </c>
      <c r="AT11" s="31">
        <v>850</v>
      </c>
      <c r="AU11" s="31">
        <v>850</v>
      </c>
      <c r="AV11" s="31">
        <v>850</v>
      </c>
      <c r="AW11" s="47">
        <v>850</v>
      </c>
      <c r="AX11" s="47">
        <v>850</v>
      </c>
      <c r="AY11" s="79">
        <v>850</v>
      </c>
      <c r="AZ11" s="28"/>
      <c r="BA11" s="28">
        <v>1000</v>
      </c>
      <c r="BB11" s="151">
        <v>1000</v>
      </c>
      <c r="BC11" s="151">
        <v>1000</v>
      </c>
      <c r="BD11" s="151">
        <v>1000</v>
      </c>
      <c r="BE11" s="151">
        <v>1000</v>
      </c>
      <c r="BF11" s="151">
        <v>1000</v>
      </c>
      <c r="BG11" s="151">
        <v>1000</v>
      </c>
      <c r="BH11" s="151">
        <v>1000</v>
      </c>
      <c r="BI11" s="151">
        <v>1000</v>
      </c>
      <c r="BJ11" s="151">
        <v>1000</v>
      </c>
      <c r="BK11" s="151">
        <v>1000</v>
      </c>
      <c r="BL11" s="151">
        <v>1000</v>
      </c>
      <c r="BM11" s="151">
        <v>1000</v>
      </c>
      <c r="BN11" s="28"/>
      <c r="BO11" s="28">
        <v>1000</v>
      </c>
      <c r="BP11" s="131">
        <v>800</v>
      </c>
      <c r="BQ11" s="131">
        <v>1000</v>
      </c>
      <c r="BR11">
        <v>1000</v>
      </c>
      <c r="BS11">
        <v>1000</v>
      </c>
      <c r="BT11">
        <v>1000</v>
      </c>
      <c r="BU11">
        <v>1000</v>
      </c>
      <c r="BV11">
        <v>1000</v>
      </c>
      <c r="BW11">
        <v>1000</v>
      </c>
      <c r="BX11">
        <v>1000</v>
      </c>
      <c r="BY11">
        <v>1000</v>
      </c>
      <c r="BZ11">
        <v>1000</v>
      </c>
      <c r="CA11">
        <v>1000</v>
      </c>
      <c r="CB11" s="28">
        <v>1500</v>
      </c>
      <c r="CC11" s="28">
        <v>2500</v>
      </c>
      <c r="CD11" s="28">
        <v>1200</v>
      </c>
      <c r="CE11">
        <v>1200</v>
      </c>
      <c r="CF11">
        <v>1200</v>
      </c>
      <c r="CG11">
        <v>1200</v>
      </c>
      <c r="CH11">
        <v>1200</v>
      </c>
      <c r="CI11">
        <v>1200</v>
      </c>
      <c r="CJ11">
        <v>1200</v>
      </c>
      <c r="CK11">
        <v>1200</v>
      </c>
      <c r="CL11">
        <v>1200</v>
      </c>
      <c r="CM11">
        <v>1200</v>
      </c>
      <c r="CN11" s="318">
        <v>1200</v>
      </c>
      <c r="CO11" s="318">
        <v>1200</v>
      </c>
      <c r="CP11" s="318" t="s">
        <v>2881</v>
      </c>
      <c r="CQ11" s="318" t="s">
        <v>2881</v>
      </c>
      <c r="CR11" s="318" t="s">
        <v>3225</v>
      </c>
      <c r="CS11">
        <v>0</v>
      </c>
    </row>
    <row r="12" spans="1:98" x14ac:dyDescent="0.25">
      <c r="A12" s="37">
        <v>222</v>
      </c>
      <c r="B12" s="31" t="s">
        <v>606</v>
      </c>
      <c r="C12" s="31" t="s">
        <v>607</v>
      </c>
      <c r="D12" s="31" t="s">
        <v>549</v>
      </c>
      <c r="E12" s="31" t="s">
        <v>398</v>
      </c>
      <c r="F12" s="31" t="s">
        <v>459</v>
      </c>
      <c r="G12" s="42" t="s">
        <v>2278</v>
      </c>
      <c r="H12" s="169" t="s">
        <v>2298</v>
      </c>
      <c r="I12" s="169"/>
      <c r="W12" s="31"/>
      <c r="X12" s="28"/>
      <c r="Y12" s="28">
        <v>800</v>
      </c>
      <c r="Z12" s="31">
        <v>800</v>
      </c>
      <c r="AA12" s="31">
        <v>800</v>
      </c>
      <c r="AB12" s="31">
        <v>800</v>
      </c>
      <c r="AC12" s="31">
        <v>0</v>
      </c>
      <c r="AD12" s="31">
        <v>800</v>
      </c>
      <c r="AE12" s="31">
        <v>800</v>
      </c>
      <c r="AF12" s="31">
        <v>800</v>
      </c>
      <c r="AG12" s="31">
        <v>800</v>
      </c>
      <c r="AH12" s="31">
        <v>800</v>
      </c>
      <c r="AI12" s="31">
        <v>800</v>
      </c>
      <c r="AJ12" s="31">
        <v>800</v>
      </c>
      <c r="AK12" s="31">
        <v>800</v>
      </c>
      <c r="AL12" s="28"/>
      <c r="AM12" s="28">
        <v>850</v>
      </c>
      <c r="AN12" s="31">
        <v>850</v>
      </c>
      <c r="AO12" s="31">
        <v>850</v>
      </c>
      <c r="AP12" s="31">
        <v>850</v>
      </c>
      <c r="AQ12" s="31"/>
      <c r="AR12" s="31">
        <v>850</v>
      </c>
      <c r="AS12" s="31">
        <v>850</v>
      </c>
      <c r="AT12" s="31">
        <v>850</v>
      </c>
      <c r="AU12" s="31">
        <v>850</v>
      </c>
      <c r="AV12" s="31">
        <v>850</v>
      </c>
      <c r="AW12" s="47">
        <v>850</v>
      </c>
      <c r="AX12" s="31">
        <v>850</v>
      </c>
      <c r="AY12" s="79">
        <v>850</v>
      </c>
      <c r="AZ12" s="28"/>
      <c r="BA12" s="28">
        <v>1000</v>
      </c>
      <c r="BB12" s="151">
        <v>1000</v>
      </c>
      <c r="BC12" s="151">
        <v>1000</v>
      </c>
      <c r="BD12" s="151">
        <v>1000</v>
      </c>
      <c r="BE12" s="151">
        <v>1000</v>
      </c>
      <c r="BF12" s="151">
        <v>1000</v>
      </c>
      <c r="BG12" s="151">
        <v>1000</v>
      </c>
      <c r="BH12" s="151">
        <v>1000</v>
      </c>
      <c r="BI12" s="151">
        <v>1000</v>
      </c>
      <c r="BJ12" s="151">
        <v>1000</v>
      </c>
      <c r="BK12" s="151">
        <v>1000</v>
      </c>
      <c r="BL12" s="151">
        <v>1000</v>
      </c>
      <c r="BM12" s="151">
        <v>1000</v>
      </c>
      <c r="BN12" s="28"/>
      <c r="BO12" s="28">
        <v>1000</v>
      </c>
      <c r="BP12" s="31">
        <v>1000</v>
      </c>
      <c r="BQ12" s="31">
        <v>1000</v>
      </c>
      <c r="BR12" s="137">
        <v>1000</v>
      </c>
      <c r="BS12" s="137">
        <v>1000</v>
      </c>
      <c r="BT12" s="137">
        <v>1000</v>
      </c>
      <c r="BU12" s="137">
        <v>1000</v>
      </c>
      <c r="BV12" s="137">
        <v>1000</v>
      </c>
      <c r="BW12" s="137">
        <v>1000</v>
      </c>
      <c r="BX12" s="137">
        <v>1000</v>
      </c>
      <c r="BY12" s="137">
        <v>1000</v>
      </c>
      <c r="BZ12" s="137">
        <v>1000</v>
      </c>
      <c r="CA12" s="137">
        <v>1000</v>
      </c>
      <c r="CB12" s="28">
        <v>1500</v>
      </c>
      <c r="CC12" s="28">
        <v>2500</v>
      </c>
      <c r="CD12" s="28">
        <v>1200</v>
      </c>
      <c r="CE12" s="137">
        <v>1200</v>
      </c>
      <c r="CF12" s="137">
        <v>1200</v>
      </c>
      <c r="CG12" s="137">
        <v>1200</v>
      </c>
      <c r="CH12" s="137">
        <v>1200</v>
      </c>
      <c r="CI12" s="137">
        <v>1200</v>
      </c>
      <c r="CJ12" s="137">
        <v>1200</v>
      </c>
      <c r="CK12" s="137">
        <v>1200</v>
      </c>
      <c r="CL12" s="137">
        <v>1200</v>
      </c>
      <c r="CM12" s="137">
        <v>1200</v>
      </c>
      <c r="CN12" s="137">
        <v>1200</v>
      </c>
      <c r="CO12" s="318">
        <v>1200</v>
      </c>
      <c r="CP12" s="318">
        <v>1200</v>
      </c>
      <c r="CQ12" s="318" t="s">
        <v>2996</v>
      </c>
      <c r="CR12" s="318" t="s">
        <v>3200</v>
      </c>
      <c r="CS12" s="151">
        <v>0</v>
      </c>
    </row>
    <row r="13" spans="1:98" x14ac:dyDescent="0.25">
      <c r="A13" s="37">
        <v>224</v>
      </c>
      <c r="B13" s="31" t="s">
        <v>608</v>
      </c>
      <c r="C13" s="31" t="s">
        <v>1864</v>
      </c>
      <c r="D13" s="31" t="s">
        <v>575</v>
      </c>
      <c r="E13" s="31" t="s">
        <v>398</v>
      </c>
      <c r="F13" s="31" t="s">
        <v>459</v>
      </c>
      <c r="G13" s="42" t="s">
        <v>901</v>
      </c>
      <c r="H13" s="169" t="s">
        <v>1663</v>
      </c>
      <c r="I13" s="169"/>
      <c r="W13" s="31"/>
      <c r="X13" s="28">
        <v>1000</v>
      </c>
      <c r="Y13" s="28">
        <v>800</v>
      </c>
      <c r="Z13" s="31">
        <v>400</v>
      </c>
      <c r="AA13" s="31">
        <v>400</v>
      </c>
      <c r="AB13" s="31">
        <v>0</v>
      </c>
      <c r="AC13" s="31">
        <v>400</v>
      </c>
      <c r="AD13" s="31">
        <v>400</v>
      </c>
      <c r="AE13" s="31">
        <v>400</v>
      </c>
      <c r="AF13" s="31">
        <v>400</v>
      </c>
      <c r="AG13" s="31">
        <v>400</v>
      </c>
      <c r="AH13" s="31">
        <v>400</v>
      </c>
      <c r="AI13" s="31">
        <v>400</v>
      </c>
      <c r="AJ13" s="31">
        <v>400</v>
      </c>
      <c r="AK13" s="31">
        <v>400</v>
      </c>
      <c r="AL13" s="28"/>
      <c r="AM13" s="28">
        <v>850</v>
      </c>
      <c r="AN13" s="31">
        <v>400</v>
      </c>
      <c r="AO13" s="31">
        <v>400</v>
      </c>
      <c r="AP13" s="31">
        <v>400</v>
      </c>
      <c r="AQ13" s="31">
        <v>400</v>
      </c>
      <c r="AR13" s="31">
        <v>400</v>
      </c>
      <c r="AS13" s="31">
        <v>400</v>
      </c>
      <c r="AT13" s="31">
        <v>400</v>
      </c>
      <c r="AU13" s="31">
        <v>400</v>
      </c>
      <c r="AV13" s="31">
        <v>400</v>
      </c>
      <c r="AW13" s="47">
        <v>400</v>
      </c>
      <c r="AX13" s="31">
        <v>400</v>
      </c>
      <c r="AY13" s="79">
        <v>400</v>
      </c>
      <c r="AZ13" s="28"/>
      <c r="BA13" s="28"/>
      <c r="BB13" s="151">
        <v>450</v>
      </c>
      <c r="BC13" s="151">
        <v>450</v>
      </c>
      <c r="BD13" s="151">
        <v>450</v>
      </c>
      <c r="BE13" s="151">
        <v>450</v>
      </c>
      <c r="BF13" s="151">
        <v>450</v>
      </c>
      <c r="BG13" s="151">
        <v>450</v>
      </c>
      <c r="BH13" s="151">
        <v>450</v>
      </c>
      <c r="BI13" s="151">
        <v>450</v>
      </c>
      <c r="BJ13" s="151">
        <v>450</v>
      </c>
      <c r="BK13" s="151">
        <v>450</v>
      </c>
      <c r="BL13" s="151">
        <v>450</v>
      </c>
      <c r="BM13" s="151">
        <v>450</v>
      </c>
      <c r="BN13" s="28"/>
      <c r="BO13" s="28">
        <v>1000</v>
      </c>
      <c r="BP13" s="31">
        <v>450</v>
      </c>
      <c r="BQ13" s="31">
        <v>450</v>
      </c>
      <c r="BR13" s="137">
        <v>450</v>
      </c>
      <c r="BS13" s="137">
        <v>450</v>
      </c>
      <c r="BT13" s="137">
        <v>450</v>
      </c>
      <c r="BU13" s="137">
        <v>450</v>
      </c>
      <c r="BV13" s="137">
        <v>450</v>
      </c>
      <c r="BW13" s="137">
        <v>450</v>
      </c>
      <c r="BX13" s="137">
        <v>450</v>
      </c>
      <c r="BY13" s="137">
        <v>450</v>
      </c>
      <c r="BZ13" s="137">
        <v>450</v>
      </c>
      <c r="CA13" s="137">
        <v>450</v>
      </c>
      <c r="CB13" s="28">
        <v>1500</v>
      </c>
      <c r="CC13" s="28">
        <v>2500</v>
      </c>
      <c r="CD13" s="28">
        <v>1000</v>
      </c>
      <c r="CE13" s="137">
        <v>500</v>
      </c>
      <c r="CF13" s="137">
        <v>500</v>
      </c>
      <c r="CG13" s="137">
        <v>500</v>
      </c>
      <c r="CH13" s="137">
        <v>500</v>
      </c>
      <c r="CI13" s="137">
        <v>500</v>
      </c>
      <c r="CJ13" s="137">
        <v>500</v>
      </c>
      <c r="CK13" s="137">
        <v>500</v>
      </c>
      <c r="CL13" s="137">
        <v>500</v>
      </c>
      <c r="CM13" s="137">
        <v>500</v>
      </c>
      <c r="CN13" s="318">
        <v>500</v>
      </c>
      <c r="CO13" s="318">
        <v>500</v>
      </c>
      <c r="CP13" s="318">
        <v>500</v>
      </c>
      <c r="CQ13" s="318">
        <v>500</v>
      </c>
      <c r="CR13" s="318">
        <v>500</v>
      </c>
      <c r="CS13" s="7">
        <v>0</v>
      </c>
    </row>
    <row r="14" spans="1:98" s="5" customFormat="1" hidden="1" x14ac:dyDescent="0.25">
      <c r="A14" s="48">
        <v>242</v>
      </c>
      <c r="B14" s="19" t="s">
        <v>609</v>
      </c>
      <c r="C14" s="19" t="s">
        <v>610</v>
      </c>
      <c r="D14" s="19" t="s">
        <v>498</v>
      </c>
      <c r="E14" s="19" t="s">
        <v>398</v>
      </c>
      <c r="F14" s="19" t="s">
        <v>459</v>
      </c>
      <c r="G14" s="56" t="s">
        <v>902</v>
      </c>
      <c r="H14" s="235"/>
      <c r="I14" s="235"/>
      <c r="W14" s="19"/>
      <c r="X14" s="19"/>
      <c r="Y14" s="19"/>
      <c r="Z14" s="19">
        <v>600</v>
      </c>
      <c r="AA14" s="19"/>
      <c r="AB14" s="19"/>
      <c r="AC14" s="19"/>
      <c r="AD14" s="19">
        <v>600</v>
      </c>
      <c r="AE14" s="19">
        <v>600</v>
      </c>
      <c r="AF14" s="19">
        <v>600</v>
      </c>
      <c r="AG14" s="19">
        <v>600</v>
      </c>
      <c r="AH14" s="19">
        <v>600</v>
      </c>
      <c r="AI14" s="19">
        <v>600</v>
      </c>
      <c r="AJ14" s="19">
        <v>600</v>
      </c>
      <c r="AK14" s="19">
        <v>600</v>
      </c>
      <c r="AL14" s="19"/>
      <c r="AM14" s="19"/>
      <c r="AN14" s="19">
        <v>650</v>
      </c>
      <c r="AO14" s="19">
        <v>650</v>
      </c>
      <c r="AP14" s="19"/>
      <c r="AQ14" s="19"/>
      <c r="AR14" s="19">
        <v>650</v>
      </c>
      <c r="AS14" s="19">
        <v>650</v>
      </c>
      <c r="AT14" s="19">
        <v>650</v>
      </c>
      <c r="AU14" s="19">
        <v>650</v>
      </c>
      <c r="AV14" s="19">
        <v>650</v>
      </c>
      <c r="AW14" s="19">
        <v>650</v>
      </c>
      <c r="AX14" s="19">
        <v>650</v>
      </c>
      <c r="AY14" s="117">
        <v>650</v>
      </c>
      <c r="AZ14" s="19"/>
      <c r="BA14" s="19"/>
      <c r="BN14" s="28"/>
      <c r="BO14" s="28"/>
      <c r="BP14" s="31"/>
      <c r="BQ14" s="31"/>
      <c r="CB14" s="19"/>
      <c r="CC14" s="19"/>
      <c r="CD14" s="28"/>
      <c r="CS14" s="5" t="s">
        <v>1319</v>
      </c>
      <c r="CT14" s="275" t="s">
        <v>2401</v>
      </c>
    </row>
    <row r="15" spans="1:98" x14ac:dyDescent="0.25">
      <c r="A15" s="37">
        <v>252</v>
      </c>
      <c r="B15" s="31" t="str">
        <f>+IF(C15=0,"",CONCATENATE("T-",E15,"/",TEXT(A15,"0000")))</f>
        <v>T-VI/0252</v>
      </c>
      <c r="C15" s="31" t="s">
        <v>627</v>
      </c>
      <c r="D15" s="31" t="s">
        <v>628</v>
      </c>
      <c r="E15" s="31" t="s">
        <v>398</v>
      </c>
      <c r="F15" s="31" t="s">
        <v>459</v>
      </c>
      <c r="G15" s="42" t="s">
        <v>903</v>
      </c>
      <c r="H15" s="169" t="s">
        <v>1665</v>
      </c>
      <c r="I15" s="169"/>
      <c r="W15" s="31"/>
      <c r="X15" s="28">
        <v>1000</v>
      </c>
      <c r="Y15" s="28">
        <v>800</v>
      </c>
      <c r="Z15" s="31">
        <v>800</v>
      </c>
      <c r="AA15" s="31">
        <v>800</v>
      </c>
      <c r="AB15" s="31">
        <v>800</v>
      </c>
      <c r="AC15" s="31">
        <v>800</v>
      </c>
      <c r="AD15" s="31">
        <v>800</v>
      </c>
      <c r="AE15" s="31">
        <v>800</v>
      </c>
      <c r="AF15" s="31">
        <v>800</v>
      </c>
      <c r="AG15" s="31">
        <v>800</v>
      </c>
      <c r="AH15" s="31">
        <v>800</v>
      </c>
      <c r="AI15" s="31">
        <v>800</v>
      </c>
      <c r="AJ15" s="31">
        <v>800</v>
      </c>
      <c r="AK15" s="31">
        <v>800</v>
      </c>
      <c r="AL15" s="28"/>
      <c r="AM15" s="28">
        <v>850</v>
      </c>
      <c r="AN15" s="31">
        <v>850</v>
      </c>
      <c r="AO15" s="31">
        <v>850</v>
      </c>
      <c r="AP15" s="31">
        <v>850</v>
      </c>
      <c r="AQ15" s="31">
        <v>850</v>
      </c>
      <c r="AR15" s="31">
        <v>850</v>
      </c>
      <c r="AS15" s="31">
        <v>850</v>
      </c>
      <c r="AT15" s="31">
        <v>850</v>
      </c>
      <c r="AU15" s="31">
        <v>850</v>
      </c>
      <c r="AV15" s="31">
        <v>850</v>
      </c>
      <c r="AW15" s="47">
        <v>850</v>
      </c>
      <c r="AX15" s="47">
        <v>850</v>
      </c>
      <c r="AY15" s="79">
        <v>850</v>
      </c>
      <c r="AZ15" s="28"/>
      <c r="BA15" s="28">
        <v>1000</v>
      </c>
      <c r="BB15" s="151">
        <v>1000</v>
      </c>
      <c r="BC15" s="151">
        <v>1000</v>
      </c>
      <c r="BD15" s="151">
        <v>1000</v>
      </c>
      <c r="BE15" s="151">
        <v>1000</v>
      </c>
      <c r="BF15" s="151">
        <v>1000</v>
      </c>
      <c r="BG15" s="151">
        <v>1000</v>
      </c>
      <c r="BH15" s="151">
        <v>1000</v>
      </c>
      <c r="BI15" s="151">
        <v>1000</v>
      </c>
      <c r="BJ15" s="151">
        <v>1000</v>
      </c>
      <c r="BK15" s="151">
        <v>1000</v>
      </c>
      <c r="BL15" s="151">
        <v>1000</v>
      </c>
      <c r="BM15" s="151">
        <v>1000</v>
      </c>
      <c r="BN15" s="28"/>
      <c r="BO15" s="28"/>
      <c r="BP15" s="31">
        <v>1000</v>
      </c>
      <c r="BQ15" s="31">
        <v>1000</v>
      </c>
      <c r="BR15" s="137">
        <v>1000</v>
      </c>
      <c r="BS15" s="137">
        <v>1000</v>
      </c>
      <c r="BT15" s="137">
        <v>1000</v>
      </c>
      <c r="BU15" s="137">
        <v>1000</v>
      </c>
      <c r="BV15" s="137">
        <v>1000</v>
      </c>
      <c r="BW15" s="137">
        <v>1000</v>
      </c>
      <c r="BX15" s="137">
        <v>1000</v>
      </c>
      <c r="BY15" s="137">
        <v>1000</v>
      </c>
      <c r="BZ15" s="137">
        <v>1000</v>
      </c>
      <c r="CA15" s="137">
        <v>1000</v>
      </c>
      <c r="CB15" s="28">
        <v>1500</v>
      </c>
      <c r="CC15" s="28">
        <v>2500</v>
      </c>
      <c r="CD15" s="28">
        <v>1000</v>
      </c>
      <c r="CE15" s="151">
        <v>1000</v>
      </c>
      <c r="CF15" s="151">
        <v>1000</v>
      </c>
      <c r="CG15" s="151">
        <v>1000</v>
      </c>
      <c r="CH15" s="151">
        <v>1200</v>
      </c>
      <c r="CI15" s="151">
        <v>1200</v>
      </c>
      <c r="CJ15" s="151">
        <v>1200</v>
      </c>
      <c r="CK15" s="151">
        <v>1200</v>
      </c>
      <c r="CL15" s="151">
        <v>1200</v>
      </c>
      <c r="CM15" s="318">
        <v>1200</v>
      </c>
      <c r="CN15" s="318">
        <v>1200</v>
      </c>
      <c r="CO15" s="318" t="s">
        <v>2918</v>
      </c>
      <c r="CP15" s="318" t="s">
        <v>2918</v>
      </c>
      <c r="CQ15" s="318" t="s">
        <v>3210</v>
      </c>
      <c r="CR15" s="318" t="s">
        <v>3211</v>
      </c>
      <c r="CS15">
        <f>+COUNTBLANK(CM15:CO15)*1200</f>
        <v>0</v>
      </c>
    </row>
    <row r="16" spans="1:98" x14ac:dyDescent="0.25">
      <c r="A16" s="37">
        <f>+A15+1</f>
        <v>253</v>
      </c>
      <c r="B16" s="31" t="str">
        <f>+IF(C16=0,"",CONCATENATE("T-",E16,"/",TEXT(A16,"0000")))</f>
        <v>T-VI/0253</v>
      </c>
      <c r="C16" s="31" t="s">
        <v>15</v>
      </c>
      <c r="D16" s="31" t="s">
        <v>629</v>
      </c>
      <c r="E16" s="31" t="s">
        <v>398</v>
      </c>
      <c r="F16" s="31" t="s">
        <v>459</v>
      </c>
      <c r="G16" s="42" t="s">
        <v>904</v>
      </c>
      <c r="H16" s="169" t="s">
        <v>2299</v>
      </c>
      <c r="I16" s="169"/>
      <c r="W16" s="31"/>
      <c r="X16" s="28">
        <v>1000</v>
      </c>
      <c r="Y16" s="28">
        <v>800</v>
      </c>
      <c r="Z16" s="31">
        <v>800</v>
      </c>
      <c r="AA16" s="31">
        <v>800</v>
      </c>
      <c r="AB16" s="31">
        <v>800</v>
      </c>
      <c r="AC16" s="31">
        <v>800</v>
      </c>
      <c r="AD16" s="31">
        <v>800</v>
      </c>
      <c r="AE16" s="31">
        <v>800</v>
      </c>
      <c r="AF16" s="31">
        <v>800</v>
      </c>
      <c r="AG16" s="31">
        <v>800</v>
      </c>
      <c r="AH16" s="31">
        <v>800</v>
      </c>
      <c r="AI16" s="31">
        <v>800</v>
      </c>
      <c r="AJ16" s="31">
        <v>800</v>
      </c>
      <c r="AK16" s="31">
        <v>800</v>
      </c>
      <c r="AL16" s="28"/>
      <c r="AM16" s="28">
        <v>850</v>
      </c>
      <c r="AN16" s="31">
        <v>850</v>
      </c>
      <c r="AO16" s="31">
        <v>850</v>
      </c>
      <c r="AP16" s="31">
        <v>850</v>
      </c>
      <c r="AQ16" s="31">
        <v>850</v>
      </c>
      <c r="AR16" s="31">
        <v>850</v>
      </c>
      <c r="AS16" s="31">
        <v>850</v>
      </c>
      <c r="AT16" s="31">
        <v>850</v>
      </c>
      <c r="AU16" s="31">
        <v>850</v>
      </c>
      <c r="AV16" s="31">
        <v>850</v>
      </c>
      <c r="AW16" s="47">
        <v>850</v>
      </c>
      <c r="AX16" s="47">
        <v>850</v>
      </c>
      <c r="AY16" s="79">
        <v>850</v>
      </c>
      <c r="AZ16" s="28"/>
      <c r="BA16" s="28">
        <v>1000</v>
      </c>
      <c r="BB16" s="151">
        <v>1000</v>
      </c>
      <c r="BC16" s="7">
        <v>1000</v>
      </c>
      <c r="BD16">
        <v>1000</v>
      </c>
      <c r="BE16">
        <v>1000</v>
      </c>
      <c r="BF16">
        <v>1000</v>
      </c>
      <c r="BG16">
        <v>1000</v>
      </c>
      <c r="BH16">
        <v>1000</v>
      </c>
      <c r="BI16">
        <v>1000</v>
      </c>
      <c r="BJ16">
        <v>1000</v>
      </c>
      <c r="BK16">
        <v>1000</v>
      </c>
      <c r="BL16" s="7">
        <v>1000</v>
      </c>
      <c r="BM16" s="7">
        <v>1000</v>
      </c>
      <c r="BN16" s="28"/>
      <c r="BO16" s="28"/>
      <c r="BP16" s="31">
        <v>1000</v>
      </c>
      <c r="BQ16" s="31">
        <v>1000</v>
      </c>
      <c r="BR16">
        <v>1000</v>
      </c>
      <c r="BS16">
        <v>1000</v>
      </c>
      <c r="BT16">
        <v>1000</v>
      </c>
      <c r="BU16" s="7">
        <v>1000</v>
      </c>
      <c r="BV16" s="7">
        <v>1000</v>
      </c>
      <c r="BW16" s="7">
        <v>1000</v>
      </c>
      <c r="BX16" s="7">
        <v>1000</v>
      </c>
      <c r="BY16" s="7">
        <v>1000</v>
      </c>
      <c r="BZ16" s="7">
        <v>1000</v>
      </c>
      <c r="CA16" s="183">
        <v>1000</v>
      </c>
      <c r="CB16" s="28">
        <v>1500</v>
      </c>
      <c r="CC16" s="28">
        <v>2500</v>
      </c>
      <c r="CD16" s="28">
        <v>1000</v>
      </c>
      <c r="CE16" s="151">
        <v>1000</v>
      </c>
      <c r="CF16" s="7">
        <v>1000</v>
      </c>
      <c r="CG16" s="7">
        <v>1000</v>
      </c>
      <c r="CH16" s="7">
        <v>1200</v>
      </c>
      <c r="CI16" s="7">
        <v>1200</v>
      </c>
      <c r="CJ16" s="7">
        <v>1200</v>
      </c>
      <c r="CK16" s="7">
        <v>1200</v>
      </c>
      <c r="CL16" s="7">
        <v>1200</v>
      </c>
      <c r="CM16" s="318">
        <v>1200</v>
      </c>
      <c r="CN16" s="318">
        <v>1200</v>
      </c>
      <c r="CO16" s="318" t="s">
        <v>2918</v>
      </c>
      <c r="CP16" s="318" t="s">
        <v>2918</v>
      </c>
      <c r="CQ16" s="318" t="s">
        <v>3210</v>
      </c>
      <c r="CR16" s="318" t="s">
        <v>3210</v>
      </c>
      <c r="CS16" s="275">
        <f>+COUNTBLANK(CM16:CO16)*1200</f>
        <v>0</v>
      </c>
    </row>
    <row r="17" spans="1:98" x14ac:dyDescent="0.25">
      <c r="A17" s="138">
        <v>271</v>
      </c>
      <c r="B17" s="149" t="s">
        <v>959</v>
      </c>
      <c r="C17" s="31" t="s">
        <v>153</v>
      </c>
      <c r="D17" s="31" t="s">
        <v>163</v>
      </c>
      <c r="E17" s="31" t="s">
        <v>398</v>
      </c>
      <c r="F17" s="47" t="s">
        <v>459</v>
      </c>
      <c r="G17" s="53" t="s">
        <v>958</v>
      </c>
      <c r="H17" s="158" t="s">
        <v>1656</v>
      </c>
      <c r="I17" s="158" t="s">
        <v>1657</v>
      </c>
      <c r="V17" s="7"/>
      <c r="W17" s="47"/>
      <c r="X17" s="28">
        <v>2000</v>
      </c>
      <c r="Y17" s="28">
        <v>800</v>
      </c>
      <c r="Z17" s="22"/>
      <c r="AA17" s="22"/>
      <c r="AB17" s="22"/>
      <c r="AC17" s="22"/>
      <c r="AD17" s="22"/>
      <c r="AE17" s="77"/>
      <c r="AF17" s="31">
        <v>800</v>
      </c>
      <c r="AG17" s="31">
        <v>800</v>
      </c>
      <c r="AH17" s="31">
        <v>800</v>
      </c>
      <c r="AI17" s="31">
        <v>800</v>
      </c>
      <c r="AJ17" s="31">
        <v>800</v>
      </c>
      <c r="AK17" s="31">
        <v>800</v>
      </c>
      <c r="AL17" s="28"/>
      <c r="AM17" s="28">
        <v>850</v>
      </c>
      <c r="AN17" s="31">
        <v>850</v>
      </c>
      <c r="AO17" s="31">
        <v>850</v>
      </c>
      <c r="AP17" s="31">
        <v>850</v>
      </c>
      <c r="AQ17" s="31">
        <v>850</v>
      </c>
      <c r="AR17" s="31">
        <v>850</v>
      </c>
      <c r="AS17" s="31">
        <v>850</v>
      </c>
      <c r="AT17" s="31">
        <v>850</v>
      </c>
      <c r="AU17" s="31">
        <v>850</v>
      </c>
      <c r="AV17" s="31">
        <v>850</v>
      </c>
      <c r="AW17" s="47">
        <v>850</v>
      </c>
      <c r="AX17" s="47">
        <v>850</v>
      </c>
      <c r="AY17" s="79">
        <v>850</v>
      </c>
      <c r="AZ17" s="28"/>
      <c r="BA17" s="28">
        <f>500+500</f>
        <v>1000</v>
      </c>
      <c r="BB17" s="151">
        <v>1000</v>
      </c>
      <c r="BC17" s="151">
        <v>1000</v>
      </c>
      <c r="BD17" s="151">
        <v>1000</v>
      </c>
      <c r="BE17">
        <v>1000</v>
      </c>
      <c r="BF17">
        <v>1000</v>
      </c>
      <c r="BG17">
        <v>1000</v>
      </c>
      <c r="BH17">
        <v>1000</v>
      </c>
      <c r="BI17">
        <v>1000</v>
      </c>
      <c r="BJ17">
        <v>1000</v>
      </c>
      <c r="BK17">
        <v>1000</v>
      </c>
      <c r="BL17">
        <v>1000</v>
      </c>
      <c r="BM17">
        <v>1000</v>
      </c>
      <c r="BN17" s="28"/>
      <c r="BO17" s="28">
        <v>1000</v>
      </c>
      <c r="BP17" s="31">
        <v>800</v>
      </c>
      <c r="BQ17" s="31">
        <v>800</v>
      </c>
      <c r="BR17" s="183">
        <v>1000</v>
      </c>
      <c r="BS17" s="183">
        <v>1000</v>
      </c>
      <c r="BT17" s="183">
        <v>800</v>
      </c>
      <c r="BU17" s="183">
        <v>1000</v>
      </c>
      <c r="BV17" s="183">
        <v>1000</v>
      </c>
      <c r="BW17" s="183">
        <v>1000</v>
      </c>
      <c r="BX17" s="183">
        <v>1000</v>
      </c>
      <c r="BY17" s="183">
        <v>1000</v>
      </c>
      <c r="BZ17" s="183">
        <v>1000</v>
      </c>
      <c r="CA17" s="183">
        <v>1000</v>
      </c>
      <c r="CB17" s="28">
        <v>1000</v>
      </c>
      <c r="CC17" s="28">
        <v>2500</v>
      </c>
      <c r="CD17" s="28"/>
      <c r="CE17" s="183">
        <v>1000</v>
      </c>
      <c r="CF17" s="183">
        <v>1000</v>
      </c>
      <c r="CG17" s="183">
        <v>1000</v>
      </c>
      <c r="CH17" s="183">
        <v>1000</v>
      </c>
      <c r="CI17" s="183">
        <v>1000</v>
      </c>
      <c r="CJ17" s="183">
        <v>1000</v>
      </c>
      <c r="CK17" s="183">
        <v>1000</v>
      </c>
      <c r="CL17" s="183">
        <v>1000</v>
      </c>
      <c r="CM17" s="183">
        <v>1000</v>
      </c>
      <c r="CN17" s="183">
        <v>1000</v>
      </c>
      <c r="CO17" s="318">
        <v>1000</v>
      </c>
      <c r="CP17" s="318">
        <v>1000</v>
      </c>
      <c r="CQ17" s="318">
        <v>1000</v>
      </c>
      <c r="CR17" s="318">
        <v>1000</v>
      </c>
      <c r="CS17" s="7">
        <v>0</v>
      </c>
    </row>
    <row r="18" spans="1:98" x14ac:dyDescent="0.25">
      <c r="A18" s="138">
        <v>274</v>
      </c>
      <c r="B18" s="31" t="s">
        <v>970</v>
      </c>
      <c r="C18" s="31" t="s">
        <v>968</v>
      </c>
      <c r="D18" s="31" t="s">
        <v>343</v>
      </c>
      <c r="E18" s="31" t="s">
        <v>398</v>
      </c>
      <c r="F18" s="31" t="s">
        <v>459</v>
      </c>
      <c r="G18" s="31" t="s">
        <v>969</v>
      </c>
      <c r="H18" s="183" t="s">
        <v>1660</v>
      </c>
      <c r="I18" s="24"/>
      <c r="W18" s="31"/>
      <c r="X18" s="28"/>
      <c r="Y18" s="28">
        <v>500</v>
      </c>
      <c r="Z18" s="22"/>
      <c r="AA18" s="22"/>
      <c r="AB18" s="22"/>
      <c r="AC18" s="22"/>
      <c r="AD18" s="22"/>
      <c r="AE18" s="22"/>
      <c r="AF18" s="31">
        <v>500</v>
      </c>
      <c r="AG18" s="31">
        <v>500</v>
      </c>
      <c r="AH18" s="31">
        <v>500</v>
      </c>
      <c r="AI18" s="31">
        <v>500</v>
      </c>
      <c r="AJ18" s="31">
        <v>500</v>
      </c>
      <c r="AK18" s="31">
        <v>500</v>
      </c>
      <c r="AL18" s="28"/>
      <c r="AM18" s="28">
        <v>500</v>
      </c>
      <c r="AN18" s="31">
        <v>500</v>
      </c>
      <c r="AO18" s="31">
        <v>500</v>
      </c>
      <c r="AP18" s="31"/>
      <c r="AQ18" s="31"/>
      <c r="AR18" s="31">
        <v>500</v>
      </c>
      <c r="AS18" s="31">
        <v>500</v>
      </c>
      <c r="AT18" s="31">
        <v>500</v>
      </c>
      <c r="AU18" s="31">
        <v>500</v>
      </c>
      <c r="AV18" s="31">
        <v>500</v>
      </c>
      <c r="AW18" s="47">
        <v>500</v>
      </c>
      <c r="AX18" s="31">
        <v>500</v>
      </c>
      <c r="AY18" s="79">
        <v>500</v>
      </c>
      <c r="AZ18" s="28"/>
      <c r="BA18" s="28">
        <v>500</v>
      </c>
      <c r="BB18" s="151">
        <v>500</v>
      </c>
      <c r="BC18" s="151">
        <v>500</v>
      </c>
      <c r="BD18" s="151">
        <v>500</v>
      </c>
      <c r="BE18" s="151">
        <v>500</v>
      </c>
      <c r="BF18" s="151">
        <v>500</v>
      </c>
      <c r="BG18" s="151">
        <v>500</v>
      </c>
      <c r="BH18" s="151">
        <v>500</v>
      </c>
      <c r="BI18" s="151">
        <v>500</v>
      </c>
      <c r="BJ18" s="151">
        <v>500</v>
      </c>
      <c r="BK18" s="151">
        <v>500</v>
      </c>
      <c r="BL18" s="151">
        <v>500</v>
      </c>
      <c r="BM18" s="151">
        <v>500</v>
      </c>
      <c r="BN18" s="28"/>
      <c r="BO18" s="28">
        <v>500</v>
      </c>
      <c r="BP18" s="31">
        <v>500</v>
      </c>
      <c r="BQ18" s="31"/>
      <c r="BS18" s="7">
        <v>500</v>
      </c>
      <c r="BT18" s="7">
        <v>500</v>
      </c>
      <c r="BU18" s="7">
        <v>500</v>
      </c>
      <c r="BV18" s="7">
        <v>500</v>
      </c>
      <c r="BW18" s="7">
        <v>500</v>
      </c>
      <c r="BX18" s="7">
        <v>500</v>
      </c>
      <c r="BY18" s="7">
        <v>500</v>
      </c>
      <c r="BZ18" s="7">
        <v>500</v>
      </c>
      <c r="CA18" s="7">
        <v>500</v>
      </c>
      <c r="CB18" s="28">
        <v>1500</v>
      </c>
      <c r="CC18" s="28">
        <v>2500</v>
      </c>
      <c r="CD18" s="28"/>
      <c r="CE18" s="7">
        <v>500</v>
      </c>
      <c r="CF18" s="7">
        <v>500</v>
      </c>
      <c r="CG18" s="7">
        <v>500</v>
      </c>
      <c r="CH18" s="7">
        <v>500</v>
      </c>
      <c r="CI18" s="7">
        <v>500</v>
      </c>
      <c r="CJ18" s="7">
        <v>500</v>
      </c>
      <c r="CK18" s="7">
        <v>500</v>
      </c>
      <c r="CL18" s="7">
        <v>500</v>
      </c>
      <c r="CM18" s="7">
        <v>500</v>
      </c>
      <c r="CN18" s="7">
        <v>500</v>
      </c>
      <c r="CO18" s="7">
        <v>500</v>
      </c>
      <c r="CP18" s="7">
        <v>500</v>
      </c>
      <c r="CQ18" s="7">
        <v>500</v>
      </c>
      <c r="CR18" s="7">
        <v>500</v>
      </c>
    </row>
    <row r="19" spans="1:98" s="5" customFormat="1" hidden="1" x14ac:dyDescent="0.25">
      <c r="A19" s="197">
        <v>276</v>
      </c>
      <c r="B19" s="19" t="s">
        <v>1086</v>
      </c>
      <c r="C19" s="19" t="s">
        <v>1071</v>
      </c>
      <c r="D19" s="19" t="s">
        <v>290</v>
      </c>
      <c r="E19" s="19" t="s">
        <v>612</v>
      </c>
      <c r="F19" s="19" t="s">
        <v>991</v>
      </c>
      <c r="G19" s="56" t="s">
        <v>1075</v>
      </c>
      <c r="H19" s="235"/>
      <c r="I19" s="235"/>
      <c r="W19" s="184"/>
      <c r="X19" s="184"/>
      <c r="Y19" s="184"/>
      <c r="AF19" s="184"/>
      <c r="AG19" s="184"/>
      <c r="AH19" s="184"/>
      <c r="AI19" s="184"/>
      <c r="AJ19" s="184"/>
      <c r="AK19" s="184"/>
      <c r="AL19" s="19"/>
      <c r="AM19" s="19"/>
      <c r="AN19" s="19">
        <v>850</v>
      </c>
      <c r="AO19" s="19">
        <v>850</v>
      </c>
      <c r="AP19" s="19">
        <v>850</v>
      </c>
      <c r="AQ19" s="19">
        <v>850</v>
      </c>
      <c r="AR19" s="19">
        <v>850</v>
      </c>
      <c r="AS19" s="19">
        <v>850</v>
      </c>
      <c r="AT19" s="19">
        <v>850</v>
      </c>
      <c r="AU19" s="204"/>
      <c r="AV19" s="205"/>
      <c r="AW19" s="205"/>
      <c r="AX19" s="205"/>
      <c r="AY19" s="206"/>
      <c r="AZ19" s="19"/>
      <c r="BA19" s="19"/>
      <c r="BN19" s="28"/>
      <c r="BO19" s="28"/>
      <c r="BP19" s="31"/>
      <c r="BQ19" s="31"/>
      <c r="CB19" s="19"/>
      <c r="CC19" s="19"/>
      <c r="CD19" s="28"/>
      <c r="CS19" s="5" t="s">
        <v>1319</v>
      </c>
      <c r="CT19" s="275" t="s">
        <v>2401</v>
      </c>
    </row>
    <row r="20" spans="1:98" s="5" customFormat="1" hidden="1" x14ac:dyDescent="0.25">
      <c r="A20" s="197">
        <v>277</v>
      </c>
      <c r="B20" s="19" t="s">
        <v>1087</v>
      </c>
      <c r="C20" s="19" t="s">
        <v>1072</v>
      </c>
      <c r="D20" s="19" t="s">
        <v>1073</v>
      </c>
      <c r="E20" s="19" t="s">
        <v>612</v>
      </c>
      <c r="F20" s="19" t="s">
        <v>991</v>
      </c>
      <c r="G20" s="56" t="s">
        <v>1076</v>
      </c>
      <c r="H20" s="235"/>
      <c r="I20" s="235"/>
      <c r="W20" s="184"/>
      <c r="X20" s="184"/>
      <c r="Y20" s="184"/>
      <c r="AF20" s="184"/>
      <c r="AG20" s="184"/>
      <c r="AH20" s="184"/>
      <c r="AI20" s="184"/>
      <c r="AJ20" s="184"/>
      <c r="AK20" s="184"/>
      <c r="AL20" s="19">
        <v>2500</v>
      </c>
      <c r="AM20" s="19"/>
      <c r="AN20" s="19">
        <v>850</v>
      </c>
      <c r="AO20" s="19">
        <v>850</v>
      </c>
      <c r="AP20" s="19">
        <v>850</v>
      </c>
      <c r="AQ20" s="19">
        <v>850</v>
      </c>
      <c r="AR20" s="19">
        <v>850</v>
      </c>
      <c r="AS20" s="19">
        <v>850</v>
      </c>
      <c r="AT20" s="19">
        <v>850</v>
      </c>
      <c r="AU20" s="19">
        <v>850</v>
      </c>
      <c r="AV20" s="19">
        <v>850</v>
      </c>
      <c r="AW20" s="19">
        <v>850</v>
      </c>
      <c r="AX20" s="19">
        <v>850</v>
      </c>
      <c r="AY20" s="117"/>
      <c r="AZ20" s="19"/>
      <c r="BA20" s="19"/>
      <c r="BN20" s="28"/>
      <c r="BO20" s="28"/>
      <c r="BP20" s="31"/>
      <c r="BQ20" s="31"/>
      <c r="CB20" s="19"/>
      <c r="CC20" s="19"/>
      <c r="CD20" s="28"/>
      <c r="CS20" s="5" t="s">
        <v>1319</v>
      </c>
      <c r="CT20" s="275" t="s">
        <v>2401</v>
      </c>
    </row>
    <row r="21" spans="1:98" s="5" customFormat="1" hidden="1" x14ac:dyDescent="0.25">
      <c r="A21" s="197">
        <v>299</v>
      </c>
      <c r="B21" s="201" t="s">
        <v>1085</v>
      </c>
      <c r="C21" s="19" t="s">
        <v>1082</v>
      </c>
      <c r="D21" s="19" t="s">
        <v>1083</v>
      </c>
      <c r="E21" s="19" t="s">
        <v>612</v>
      </c>
      <c r="F21" s="19" t="s">
        <v>991</v>
      </c>
      <c r="G21" s="56" t="s">
        <v>1084</v>
      </c>
      <c r="H21" s="235"/>
      <c r="I21" s="235"/>
      <c r="W21" s="184"/>
      <c r="X21" s="184"/>
      <c r="Y21" s="184"/>
      <c r="AF21" s="184"/>
      <c r="AG21" s="184"/>
      <c r="AH21" s="184"/>
      <c r="AI21" s="184"/>
      <c r="AJ21" s="184"/>
      <c r="AK21" s="184"/>
      <c r="AL21" s="19">
        <v>1500</v>
      </c>
      <c r="AM21" s="19">
        <v>850</v>
      </c>
      <c r="AN21" s="19">
        <v>850</v>
      </c>
      <c r="AO21" s="19">
        <v>850</v>
      </c>
      <c r="AP21" s="19">
        <v>850</v>
      </c>
      <c r="AQ21" s="19">
        <v>850</v>
      </c>
      <c r="AR21" s="19">
        <v>850</v>
      </c>
      <c r="AS21" s="19">
        <v>850</v>
      </c>
      <c r="AT21" s="19">
        <v>850</v>
      </c>
      <c r="AU21" s="19">
        <v>850</v>
      </c>
      <c r="AV21" s="19">
        <v>850</v>
      </c>
      <c r="AW21" s="19">
        <v>850</v>
      </c>
      <c r="AX21" s="19">
        <v>850</v>
      </c>
      <c r="AY21" s="117">
        <v>850</v>
      </c>
      <c r="AZ21" s="19"/>
      <c r="BA21" s="19"/>
      <c r="BN21" s="28"/>
      <c r="BO21" s="28"/>
      <c r="BP21" s="31"/>
      <c r="BQ21" s="31"/>
      <c r="CB21" s="19"/>
      <c r="CC21" s="19"/>
      <c r="CD21" s="28"/>
      <c r="CS21" s="5" t="s">
        <v>1319</v>
      </c>
      <c r="CT21" s="275" t="s">
        <v>2401</v>
      </c>
    </row>
    <row r="22" spans="1:98" x14ac:dyDescent="0.25">
      <c r="A22" s="59">
        <v>305</v>
      </c>
      <c r="B22" s="47" t="s">
        <v>1089</v>
      </c>
      <c r="C22" s="31" t="s">
        <v>997</v>
      </c>
      <c r="D22" s="31" t="s">
        <v>377</v>
      </c>
      <c r="E22" s="47" t="s">
        <v>612</v>
      </c>
      <c r="F22" s="47" t="s">
        <v>991</v>
      </c>
      <c r="G22" s="53" t="s">
        <v>1090</v>
      </c>
      <c r="H22" s="158" t="s">
        <v>2300</v>
      </c>
      <c r="I22" s="158"/>
      <c r="W22" s="24"/>
      <c r="X22" s="103"/>
      <c r="Y22" s="103"/>
      <c r="Z22" s="22"/>
      <c r="AA22" s="22"/>
      <c r="AB22" s="22"/>
      <c r="AC22" s="22"/>
      <c r="AD22" s="22"/>
      <c r="AE22" s="22"/>
      <c r="AF22" s="24"/>
      <c r="AG22" s="24"/>
      <c r="AH22" s="24"/>
      <c r="AI22" s="24"/>
      <c r="AJ22" s="24"/>
      <c r="AK22" s="24"/>
      <c r="AL22" s="28">
        <v>1000</v>
      </c>
      <c r="AM22" s="28">
        <v>850</v>
      </c>
      <c r="AN22" s="31">
        <v>850</v>
      </c>
      <c r="AO22" s="31">
        <v>850</v>
      </c>
      <c r="AP22" s="31">
        <v>850</v>
      </c>
      <c r="AQ22" s="31">
        <v>850</v>
      </c>
      <c r="AR22" s="31">
        <v>850</v>
      </c>
      <c r="AS22" s="31">
        <v>850</v>
      </c>
      <c r="AT22" s="31">
        <v>850</v>
      </c>
      <c r="AU22" s="31">
        <v>850</v>
      </c>
      <c r="AV22" s="31">
        <v>850</v>
      </c>
      <c r="AW22" s="31">
        <v>850</v>
      </c>
      <c r="AX22" s="31">
        <v>850</v>
      </c>
      <c r="AY22" s="79">
        <v>850</v>
      </c>
      <c r="AZ22" s="28"/>
      <c r="BA22" s="28">
        <v>1000</v>
      </c>
      <c r="BB22" s="151">
        <v>1000</v>
      </c>
      <c r="BC22" s="151">
        <v>1000</v>
      </c>
      <c r="BD22" s="151">
        <v>1000</v>
      </c>
      <c r="BE22" s="151">
        <v>1000</v>
      </c>
      <c r="BF22" s="151">
        <v>1000</v>
      </c>
      <c r="BG22" s="151">
        <v>1000</v>
      </c>
      <c r="BH22" s="151">
        <v>1000</v>
      </c>
      <c r="BI22" s="151">
        <v>1000</v>
      </c>
      <c r="BJ22" s="151">
        <v>1000</v>
      </c>
      <c r="BK22" s="151">
        <v>1000</v>
      </c>
      <c r="BL22" s="151">
        <v>1000</v>
      </c>
      <c r="BM22" s="151">
        <v>1000</v>
      </c>
      <c r="BN22" s="28"/>
      <c r="BO22" s="28"/>
      <c r="BP22" s="31">
        <v>1000</v>
      </c>
      <c r="BQ22" s="31">
        <v>1000</v>
      </c>
      <c r="BR22" s="137">
        <v>1000</v>
      </c>
      <c r="BS22" s="137">
        <v>1000</v>
      </c>
      <c r="BT22" s="137">
        <v>1000</v>
      </c>
      <c r="BU22" s="137">
        <v>1000</v>
      </c>
      <c r="BV22" s="137">
        <v>1000</v>
      </c>
      <c r="BW22" s="137">
        <v>1000</v>
      </c>
      <c r="BX22" s="137">
        <v>1000</v>
      </c>
      <c r="BY22" s="137">
        <v>1000</v>
      </c>
      <c r="BZ22" s="137">
        <v>1000</v>
      </c>
      <c r="CB22" s="28">
        <v>1500</v>
      </c>
      <c r="CC22" s="28">
        <v>2500</v>
      </c>
      <c r="CD22" s="28" t="s">
        <v>3084</v>
      </c>
      <c r="CE22">
        <v>1200</v>
      </c>
      <c r="CF22">
        <v>1200</v>
      </c>
      <c r="CG22">
        <v>1200</v>
      </c>
      <c r="CH22">
        <v>1200</v>
      </c>
      <c r="CI22">
        <v>1200</v>
      </c>
      <c r="CJ22" t="s">
        <v>3067</v>
      </c>
      <c r="CK22" s="275" t="s">
        <v>3067</v>
      </c>
      <c r="CL22" s="275" t="s">
        <v>3067</v>
      </c>
      <c r="CM22" s="275" t="s">
        <v>3067</v>
      </c>
      <c r="CN22" s="275" t="s">
        <v>3067</v>
      </c>
      <c r="CO22" s="275" t="s">
        <v>3067</v>
      </c>
      <c r="CP22" s="275" t="s">
        <v>3067</v>
      </c>
      <c r="CQ22" s="275" t="s">
        <v>3067</v>
      </c>
      <c r="CR22" s="275" t="s">
        <v>3084</v>
      </c>
      <c r="CS22" s="346" t="s">
        <v>2480</v>
      </c>
      <c r="CT22" s="275" t="s">
        <v>2401</v>
      </c>
    </row>
    <row r="23" spans="1:98" hidden="1" x14ac:dyDescent="0.25">
      <c r="A23" s="48">
        <v>313</v>
      </c>
      <c r="B23" s="19" t="s">
        <v>1092</v>
      </c>
      <c r="C23" s="19" t="s">
        <v>1070</v>
      </c>
      <c r="D23" s="19" t="s">
        <v>1091</v>
      </c>
      <c r="E23" s="19" t="s">
        <v>612</v>
      </c>
      <c r="F23" s="19" t="s">
        <v>991</v>
      </c>
      <c r="G23" s="56" t="s">
        <v>1093</v>
      </c>
      <c r="H23" s="235"/>
      <c r="I23" s="158"/>
      <c r="W23" s="24"/>
      <c r="X23" s="103"/>
      <c r="Y23" s="103"/>
      <c r="Z23" s="22"/>
      <c r="AA23" s="22"/>
      <c r="AB23" s="22"/>
      <c r="AC23" s="22"/>
      <c r="AD23" s="22"/>
      <c r="AE23" s="22"/>
      <c r="AF23" s="24"/>
      <c r="AG23" s="24"/>
      <c r="AH23" s="24"/>
      <c r="AI23" s="24"/>
      <c r="AJ23" s="24"/>
      <c r="AK23" s="24"/>
      <c r="AL23" s="28">
        <v>1000</v>
      </c>
      <c r="AM23" s="28">
        <v>850</v>
      </c>
      <c r="AN23" s="31">
        <v>850</v>
      </c>
      <c r="AO23" s="31">
        <v>850</v>
      </c>
      <c r="AP23" s="31">
        <v>850</v>
      </c>
      <c r="AQ23" s="31">
        <v>0</v>
      </c>
      <c r="AR23" s="31">
        <v>850</v>
      </c>
      <c r="AS23" s="31">
        <v>850</v>
      </c>
      <c r="AT23" s="31">
        <v>850</v>
      </c>
      <c r="AU23" s="31">
        <v>850</v>
      </c>
      <c r="AV23" s="31">
        <v>850</v>
      </c>
      <c r="AW23" s="47">
        <v>850</v>
      </c>
      <c r="AX23" s="47">
        <v>850</v>
      </c>
      <c r="AY23" s="79">
        <v>850</v>
      </c>
      <c r="AZ23" s="28"/>
      <c r="BA23" s="28">
        <v>500</v>
      </c>
      <c r="BB23" s="151">
        <v>1000</v>
      </c>
      <c r="BC23" s="151">
        <v>1000</v>
      </c>
      <c r="BE23">
        <v>1000</v>
      </c>
      <c r="BF23">
        <v>1000</v>
      </c>
      <c r="BG23">
        <v>1000</v>
      </c>
      <c r="BH23">
        <v>1000</v>
      </c>
      <c r="BI23">
        <v>1000</v>
      </c>
      <c r="BJ23">
        <v>1000</v>
      </c>
      <c r="BK23">
        <v>1000</v>
      </c>
      <c r="BL23">
        <v>1000</v>
      </c>
      <c r="BN23" s="28"/>
      <c r="BO23" s="28"/>
      <c r="BP23" s="31"/>
      <c r="BQ23" s="31"/>
      <c r="CB23" s="19"/>
      <c r="CC23" s="19"/>
      <c r="CD23" s="28"/>
      <c r="CS23" s="5"/>
      <c r="CT23" s="275" t="s">
        <v>2401</v>
      </c>
    </row>
    <row r="24" spans="1:98" x14ac:dyDescent="0.25">
      <c r="A24" s="59">
        <v>329</v>
      </c>
      <c r="B24" s="47" t="s">
        <v>1178</v>
      </c>
      <c r="C24" s="31" t="s">
        <v>1174</v>
      </c>
      <c r="D24" s="31" t="s">
        <v>597</v>
      </c>
      <c r="E24" s="47" t="s">
        <v>612</v>
      </c>
      <c r="F24" s="47" t="s">
        <v>991</v>
      </c>
      <c r="G24" s="42" t="s">
        <v>1176</v>
      </c>
      <c r="H24" s="169" t="s">
        <v>2301</v>
      </c>
      <c r="I24" s="169"/>
      <c r="W24" s="24"/>
      <c r="X24" s="103"/>
      <c r="Y24" s="103"/>
      <c r="Z24" s="22"/>
      <c r="AA24" s="22"/>
      <c r="AB24" s="22"/>
      <c r="AC24" s="22"/>
      <c r="AD24" s="22"/>
      <c r="AE24" s="22"/>
      <c r="AF24" s="24"/>
      <c r="AG24" s="24"/>
      <c r="AH24" s="24"/>
      <c r="AI24" s="24"/>
      <c r="AJ24" s="24"/>
      <c r="AK24" s="24"/>
      <c r="AL24" s="28">
        <v>2000</v>
      </c>
      <c r="AM24" s="28">
        <v>850</v>
      </c>
      <c r="AN24" s="31">
        <v>850</v>
      </c>
      <c r="AO24" s="31">
        <v>700</v>
      </c>
      <c r="AP24" s="31">
        <v>700</v>
      </c>
      <c r="AQ24" s="31">
        <v>700</v>
      </c>
      <c r="AR24" s="31">
        <v>700</v>
      </c>
      <c r="AS24" s="31">
        <v>700</v>
      </c>
      <c r="AT24" s="31">
        <v>700</v>
      </c>
      <c r="AU24" s="31">
        <v>700</v>
      </c>
      <c r="AV24" s="31">
        <v>700</v>
      </c>
      <c r="AW24" s="47">
        <v>700</v>
      </c>
      <c r="AX24" s="47">
        <v>700</v>
      </c>
      <c r="AY24" s="79">
        <v>700</v>
      </c>
      <c r="AZ24" s="28"/>
      <c r="BA24" s="28">
        <v>1000</v>
      </c>
      <c r="BB24" s="151">
        <v>750</v>
      </c>
      <c r="BC24" s="151">
        <v>750</v>
      </c>
      <c r="BD24" s="151">
        <v>750</v>
      </c>
      <c r="BE24" s="151">
        <v>750</v>
      </c>
      <c r="BF24" s="151">
        <v>750</v>
      </c>
      <c r="BG24" s="151">
        <v>750</v>
      </c>
      <c r="BH24" s="151">
        <v>750</v>
      </c>
      <c r="BI24" s="151">
        <v>750</v>
      </c>
      <c r="BJ24" s="151">
        <v>750</v>
      </c>
      <c r="BK24" s="151">
        <v>750</v>
      </c>
      <c r="BL24" s="151">
        <v>750</v>
      </c>
      <c r="BM24" s="151">
        <v>750</v>
      </c>
      <c r="BN24" s="28"/>
      <c r="BO24" s="28">
        <v>1000</v>
      </c>
      <c r="BP24" s="31">
        <v>750</v>
      </c>
      <c r="BQ24" s="31">
        <v>750</v>
      </c>
      <c r="BR24">
        <v>750</v>
      </c>
      <c r="BS24">
        <v>750</v>
      </c>
      <c r="BT24">
        <v>750</v>
      </c>
      <c r="BU24">
        <v>750</v>
      </c>
      <c r="BV24">
        <v>750</v>
      </c>
      <c r="BW24">
        <v>750</v>
      </c>
      <c r="BX24">
        <v>750</v>
      </c>
      <c r="BY24">
        <v>750</v>
      </c>
      <c r="BZ24">
        <v>750</v>
      </c>
      <c r="CA24">
        <v>750</v>
      </c>
      <c r="CB24" s="28">
        <v>1500</v>
      </c>
      <c r="CC24" s="28">
        <v>2500</v>
      </c>
      <c r="CD24" s="28">
        <v>1200</v>
      </c>
      <c r="CE24">
        <v>800</v>
      </c>
      <c r="CF24">
        <v>800</v>
      </c>
      <c r="CG24">
        <v>800</v>
      </c>
      <c r="CH24">
        <v>800</v>
      </c>
      <c r="CI24">
        <v>800</v>
      </c>
      <c r="CJ24">
        <v>800</v>
      </c>
      <c r="CK24">
        <v>800</v>
      </c>
      <c r="CL24">
        <v>800</v>
      </c>
      <c r="CM24">
        <v>800</v>
      </c>
      <c r="CN24">
        <v>800</v>
      </c>
      <c r="CO24">
        <v>800</v>
      </c>
      <c r="CP24" s="275">
        <v>800</v>
      </c>
      <c r="CQ24" s="275">
        <v>800</v>
      </c>
      <c r="CR24" s="275">
        <v>800</v>
      </c>
    </row>
    <row r="25" spans="1:98" x14ac:dyDescent="0.25">
      <c r="A25" s="59">
        <v>330</v>
      </c>
      <c r="B25" s="47" t="s">
        <v>1179</v>
      </c>
      <c r="C25" s="31" t="s">
        <v>1175</v>
      </c>
      <c r="D25" s="31" t="s">
        <v>597</v>
      </c>
      <c r="E25" s="47" t="s">
        <v>612</v>
      </c>
      <c r="F25" s="47" t="s">
        <v>991</v>
      </c>
      <c r="G25" s="42" t="s">
        <v>1177</v>
      </c>
      <c r="H25" s="169" t="s">
        <v>2301</v>
      </c>
      <c r="I25" s="169"/>
      <c r="W25" s="24"/>
      <c r="X25" s="103"/>
      <c r="Y25" s="103"/>
      <c r="Z25" s="22"/>
      <c r="AA25" s="22"/>
      <c r="AB25" s="22"/>
      <c r="AC25" s="22"/>
      <c r="AD25" s="22"/>
      <c r="AE25" s="22"/>
      <c r="AF25" s="24"/>
      <c r="AG25" s="24"/>
      <c r="AH25" s="24"/>
      <c r="AI25" s="24"/>
      <c r="AJ25" s="24"/>
      <c r="AK25" s="24"/>
      <c r="AL25" s="28">
        <v>2000</v>
      </c>
      <c r="AM25" s="28">
        <v>850</v>
      </c>
      <c r="AN25" s="31">
        <v>850</v>
      </c>
      <c r="AO25" s="31">
        <v>850</v>
      </c>
      <c r="AP25" s="31">
        <v>850</v>
      </c>
      <c r="AQ25" s="31">
        <v>850</v>
      </c>
      <c r="AR25" s="31">
        <v>850</v>
      </c>
      <c r="AS25" s="31">
        <v>850</v>
      </c>
      <c r="AT25" s="31">
        <v>850</v>
      </c>
      <c r="AU25" s="31">
        <v>850</v>
      </c>
      <c r="AV25" s="31">
        <v>850</v>
      </c>
      <c r="AW25" s="47">
        <v>850</v>
      </c>
      <c r="AX25" s="47">
        <v>850</v>
      </c>
      <c r="AY25" s="79">
        <v>850</v>
      </c>
      <c r="AZ25" s="28"/>
      <c r="BA25" s="28">
        <v>1000</v>
      </c>
      <c r="BB25" s="151">
        <v>1000</v>
      </c>
      <c r="BC25" s="151">
        <v>1000</v>
      </c>
      <c r="BD25" s="151">
        <v>1000</v>
      </c>
      <c r="BE25">
        <v>1000</v>
      </c>
      <c r="BF25">
        <v>1000</v>
      </c>
      <c r="BG25">
        <v>1000</v>
      </c>
      <c r="BH25">
        <v>1000</v>
      </c>
      <c r="BI25">
        <v>1000</v>
      </c>
      <c r="BJ25">
        <v>1000</v>
      </c>
      <c r="BK25">
        <v>1000</v>
      </c>
      <c r="BL25">
        <v>1000</v>
      </c>
      <c r="BM25">
        <v>1000</v>
      </c>
      <c r="BN25" s="28"/>
      <c r="BO25" s="28">
        <v>1000</v>
      </c>
      <c r="BP25" s="31">
        <v>800</v>
      </c>
      <c r="BQ25" s="31">
        <v>1000</v>
      </c>
      <c r="BR25">
        <v>1000</v>
      </c>
      <c r="BS25">
        <v>1000</v>
      </c>
      <c r="BT25">
        <v>1000</v>
      </c>
      <c r="BU25">
        <v>1000</v>
      </c>
      <c r="BV25">
        <v>1000</v>
      </c>
      <c r="BW25">
        <v>1000</v>
      </c>
      <c r="BX25">
        <v>1000</v>
      </c>
      <c r="BY25">
        <v>1000</v>
      </c>
      <c r="BZ25">
        <v>1000</v>
      </c>
      <c r="CA25">
        <v>1000</v>
      </c>
      <c r="CB25" s="28">
        <v>1500</v>
      </c>
      <c r="CC25" s="28">
        <v>2500</v>
      </c>
      <c r="CD25" s="28">
        <v>1200</v>
      </c>
      <c r="CE25">
        <v>1200</v>
      </c>
      <c r="CF25">
        <v>1200</v>
      </c>
      <c r="CG25">
        <v>1200</v>
      </c>
      <c r="CH25">
        <v>1200</v>
      </c>
      <c r="CI25">
        <v>1200</v>
      </c>
      <c r="CJ25">
        <v>1200</v>
      </c>
      <c r="CK25">
        <v>1200</v>
      </c>
      <c r="CL25">
        <v>1200</v>
      </c>
      <c r="CM25">
        <v>1200</v>
      </c>
      <c r="CN25">
        <v>1200</v>
      </c>
      <c r="CO25">
        <v>1200</v>
      </c>
      <c r="CP25" s="275">
        <v>1200</v>
      </c>
      <c r="CQ25" s="275">
        <v>1200</v>
      </c>
      <c r="CR25" s="275">
        <v>1200</v>
      </c>
    </row>
    <row r="26" spans="1:98" hidden="1" x14ac:dyDescent="0.25">
      <c r="A26" s="48">
        <v>69</v>
      </c>
      <c r="B26" s="19" t="s">
        <v>925</v>
      </c>
      <c r="C26" s="68" t="s">
        <v>401</v>
      </c>
      <c r="D26" s="68" t="s">
        <v>402</v>
      </c>
      <c r="E26" s="33" t="s">
        <v>399</v>
      </c>
      <c r="F26" s="33" t="s">
        <v>5</v>
      </c>
      <c r="G26" s="148" t="s">
        <v>898</v>
      </c>
      <c r="H26" s="236"/>
      <c r="I26" s="236"/>
      <c r="W26" s="24"/>
      <c r="X26" s="103"/>
      <c r="Y26" s="103"/>
      <c r="Z26" s="22"/>
      <c r="AA26" s="22"/>
      <c r="AB26" s="22"/>
      <c r="AC26" s="22"/>
      <c r="AD26" s="22"/>
      <c r="AE26" s="22"/>
      <c r="AF26" s="24"/>
      <c r="AG26" s="24"/>
      <c r="AH26" s="24"/>
      <c r="AI26" s="24"/>
      <c r="AJ26" s="24"/>
      <c r="AK26" s="24"/>
      <c r="AL26" s="28"/>
      <c r="AM26" s="28">
        <v>850</v>
      </c>
      <c r="AN26" s="31">
        <v>350</v>
      </c>
      <c r="AO26" s="47">
        <v>350</v>
      </c>
      <c r="AP26" s="31">
        <v>350</v>
      </c>
      <c r="AQ26" s="31">
        <v>350</v>
      </c>
      <c r="AR26" s="31">
        <v>350</v>
      </c>
      <c r="AS26" s="31">
        <v>350</v>
      </c>
      <c r="AT26" s="31">
        <v>350</v>
      </c>
      <c r="AU26" s="31">
        <v>350</v>
      </c>
      <c r="AV26" s="31">
        <v>350</v>
      </c>
      <c r="AW26" s="47">
        <v>350</v>
      </c>
      <c r="AX26" s="31">
        <v>350</v>
      </c>
      <c r="AY26" s="79">
        <v>350</v>
      </c>
      <c r="AZ26" s="28"/>
      <c r="BA26" s="28"/>
      <c r="BB26" s="151">
        <v>350</v>
      </c>
      <c r="BC26" s="151">
        <v>350</v>
      </c>
      <c r="BD26" s="151">
        <v>350</v>
      </c>
      <c r="BE26" s="151">
        <v>350</v>
      </c>
      <c r="BF26" s="151">
        <v>350</v>
      </c>
      <c r="BG26" s="151">
        <v>350</v>
      </c>
      <c r="BH26" s="151">
        <v>350</v>
      </c>
      <c r="BI26" s="151">
        <v>350</v>
      </c>
      <c r="BJ26" s="151">
        <v>350</v>
      </c>
      <c r="BK26" s="151">
        <v>350</v>
      </c>
      <c r="BL26" s="151">
        <v>350</v>
      </c>
      <c r="BN26" s="28"/>
      <c r="BO26" s="28"/>
      <c r="BP26" s="31"/>
      <c r="BQ26" s="31"/>
      <c r="CB26" s="19"/>
      <c r="CC26" s="19"/>
      <c r="CD26" s="28"/>
      <c r="CS26" s="5" t="s">
        <v>1319</v>
      </c>
      <c r="CT26" s="275" t="s">
        <v>2401</v>
      </c>
    </row>
    <row r="27" spans="1:98" x14ac:dyDescent="0.25">
      <c r="A27" s="59">
        <v>371</v>
      </c>
      <c r="B27" s="47" t="s">
        <v>1327</v>
      </c>
      <c r="C27" s="31" t="s">
        <v>1325</v>
      </c>
      <c r="D27" s="31" t="s">
        <v>1326</v>
      </c>
      <c r="E27" s="47" t="s">
        <v>612</v>
      </c>
      <c r="F27" s="47" t="s">
        <v>991</v>
      </c>
      <c r="G27" s="42" t="s">
        <v>1328</v>
      </c>
      <c r="H27" s="169" t="s">
        <v>1658</v>
      </c>
      <c r="I27" s="169" t="s">
        <v>1659</v>
      </c>
      <c r="W27" s="24"/>
      <c r="X27" s="103"/>
      <c r="Y27" s="103"/>
      <c r="Z27" s="22"/>
      <c r="AA27" s="22"/>
      <c r="AB27" s="22"/>
      <c r="AC27" s="22"/>
      <c r="AD27" s="22"/>
      <c r="AE27" s="22"/>
      <c r="AF27" s="24"/>
      <c r="AG27" s="24"/>
      <c r="AH27" s="24"/>
      <c r="AI27" s="24"/>
      <c r="AJ27" s="24"/>
      <c r="AK27" s="24"/>
      <c r="AL27" s="28">
        <v>2000</v>
      </c>
      <c r="AM27" s="28">
        <v>850</v>
      </c>
      <c r="AN27" s="28"/>
      <c r="AO27" s="28"/>
      <c r="AP27" s="28"/>
      <c r="AQ27" s="28"/>
      <c r="AR27" s="31">
        <v>850</v>
      </c>
      <c r="AS27" s="31">
        <v>850</v>
      </c>
      <c r="AT27" s="31">
        <v>850</v>
      </c>
      <c r="AU27" s="31">
        <v>850</v>
      </c>
      <c r="AV27" s="31">
        <v>850</v>
      </c>
      <c r="AW27" s="47">
        <v>850</v>
      </c>
      <c r="AX27" s="47">
        <v>850</v>
      </c>
      <c r="AY27" s="79">
        <v>850</v>
      </c>
      <c r="AZ27" s="28"/>
      <c r="BA27" s="28">
        <v>1000</v>
      </c>
      <c r="BB27" s="151">
        <v>1000</v>
      </c>
      <c r="BC27" s="151">
        <v>1000</v>
      </c>
      <c r="BD27" s="151">
        <v>1000</v>
      </c>
      <c r="BE27" s="151">
        <v>1000</v>
      </c>
      <c r="BF27" s="151">
        <v>1000</v>
      </c>
      <c r="BG27" s="151">
        <v>1000</v>
      </c>
      <c r="BH27" s="151">
        <v>1000</v>
      </c>
      <c r="BI27" s="151">
        <v>1000</v>
      </c>
      <c r="BJ27" s="151">
        <v>1000</v>
      </c>
      <c r="BK27" s="151">
        <v>1000</v>
      </c>
      <c r="BL27" s="151">
        <v>1000</v>
      </c>
      <c r="BM27" s="151">
        <v>1000</v>
      </c>
      <c r="BN27" s="28"/>
      <c r="BO27" s="28"/>
      <c r="BP27" s="31">
        <v>800</v>
      </c>
      <c r="BQ27" s="31">
        <v>800</v>
      </c>
      <c r="BR27" s="137">
        <v>1000</v>
      </c>
      <c r="BS27" s="137">
        <v>1000</v>
      </c>
      <c r="BT27" s="137">
        <v>1000</v>
      </c>
      <c r="BU27" s="137">
        <v>1000</v>
      </c>
      <c r="BV27" s="137">
        <v>1000</v>
      </c>
      <c r="BW27" s="137">
        <v>1000</v>
      </c>
      <c r="BX27" s="137">
        <v>1000</v>
      </c>
      <c r="BY27" s="137">
        <v>1000</v>
      </c>
      <c r="BZ27" s="137">
        <v>1000</v>
      </c>
      <c r="CA27" s="137">
        <v>1000</v>
      </c>
      <c r="CB27" s="28">
        <v>1500</v>
      </c>
      <c r="CC27" s="28">
        <v>2500</v>
      </c>
      <c r="CD27" s="28" t="s">
        <v>3739</v>
      </c>
      <c r="CE27" s="137">
        <v>1200</v>
      </c>
      <c r="CF27" s="137">
        <v>1200</v>
      </c>
      <c r="CG27" s="137">
        <v>1200</v>
      </c>
      <c r="CH27" s="137">
        <v>1200</v>
      </c>
      <c r="CI27" s="137">
        <v>1200</v>
      </c>
      <c r="CJ27" s="137">
        <v>1200</v>
      </c>
      <c r="CK27" s="137">
        <v>1200</v>
      </c>
      <c r="CL27" s="137">
        <v>1200</v>
      </c>
      <c r="CM27" s="137">
        <v>1200</v>
      </c>
      <c r="CN27" s="137">
        <v>1200</v>
      </c>
      <c r="CO27" s="318">
        <v>1200</v>
      </c>
      <c r="CP27" s="318">
        <v>1200</v>
      </c>
      <c r="CQ27" s="318">
        <v>1200</v>
      </c>
      <c r="CR27" s="318" t="s">
        <v>3739</v>
      </c>
      <c r="CS27" s="151">
        <v>0</v>
      </c>
    </row>
    <row r="28" spans="1:98" hidden="1" x14ac:dyDescent="0.25">
      <c r="A28" s="245">
        <v>398</v>
      </c>
      <c r="B28" s="217" t="s">
        <v>1444</v>
      </c>
      <c r="C28" s="19" t="s">
        <v>1127</v>
      </c>
      <c r="D28" s="19" t="s">
        <v>1440</v>
      </c>
      <c r="E28" s="19" t="s">
        <v>1079</v>
      </c>
      <c r="F28" s="19" t="s">
        <v>1350</v>
      </c>
      <c r="G28" s="53" t="s">
        <v>1445</v>
      </c>
      <c r="H28" s="41" t="s">
        <v>1661</v>
      </c>
      <c r="I28" s="41" t="s">
        <v>1662</v>
      </c>
      <c r="W28" s="24"/>
      <c r="X28" s="103"/>
      <c r="Y28" s="103"/>
      <c r="Z28" s="22"/>
      <c r="AA28" s="22"/>
      <c r="AB28" s="22"/>
      <c r="AC28" s="22"/>
      <c r="AD28" s="22"/>
      <c r="AE28" s="22"/>
      <c r="AF28" s="24"/>
      <c r="AG28" s="24"/>
      <c r="AH28" s="24"/>
      <c r="AI28" s="24"/>
      <c r="AJ28" s="24"/>
      <c r="AK28" s="24"/>
      <c r="AL28" s="103"/>
      <c r="AM28" s="103"/>
      <c r="AN28" s="24"/>
      <c r="AO28" s="24"/>
      <c r="AP28" s="24"/>
      <c r="AZ28" s="28">
        <v>1500</v>
      </c>
      <c r="BA28" s="28">
        <v>1000</v>
      </c>
      <c r="BB28" s="151">
        <v>1000</v>
      </c>
      <c r="BC28">
        <v>1000</v>
      </c>
      <c r="BD28">
        <v>1000</v>
      </c>
      <c r="BE28">
        <v>1000</v>
      </c>
      <c r="BF28">
        <v>1000</v>
      </c>
      <c r="BG28">
        <v>1000</v>
      </c>
      <c r="BH28" s="7">
        <v>1000</v>
      </c>
      <c r="BI28" s="7">
        <v>1000</v>
      </c>
      <c r="BJ28" s="7">
        <v>1000</v>
      </c>
      <c r="BK28" s="7">
        <v>1000</v>
      </c>
      <c r="BN28" s="28"/>
      <c r="BO28" s="28"/>
      <c r="BP28" s="31"/>
      <c r="BQ28" s="31"/>
      <c r="CB28" s="19"/>
      <c r="CC28" s="19"/>
      <c r="CD28" s="28"/>
      <c r="CS28" s="5" t="s">
        <v>1319</v>
      </c>
      <c r="CT28" s="275" t="s">
        <v>2401</v>
      </c>
    </row>
    <row r="29" spans="1:98" x14ac:dyDescent="0.25">
      <c r="A29" s="164">
        <v>427</v>
      </c>
      <c r="B29" s="137" t="s">
        <v>1538</v>
      </c>
      <c r="C29" s="31" t="s">
        <v>1536</v>
      </c>
      <c r="D29" s="31" t="s">
        <v>1537</v>
      </c>
      <c r="E29" s="47" t="s">
        <v>1079</v>
      </c>
      <c r="F29" s="47" t="s">
        <v>1350</v>
      </c>
      <c r="G29" s="53" t="s">
        <v>1539</v>
      </c>
      <c r="H29" s="158" t="s">
        <v>1688</v>
      </c>
      <c r="I29" s="158"/>
      <c r="W29" s="24"/>
      <c r="X29" s="103"/>
      <c r="Y29" s="103"/>
      <c r="AZ29" s="28">
        <v>1500</v>
      </c>
      <c r="BA29" s="28">
        <v>1000</v>
      </c>
      <c r="BB29">
        <v>1000</v>
      </c>
      <c r="BC29">
        <v>1000</v>
      </c>
      <c r="BD29">
        <v>1000</v>
      </c>
      <c r="BE29">
        <v>1000</v>
      </c>
      <c r="BF29">
        <v>1000</v>
      </c>
      <c r="BG29">
        <v>1000</v>
      </c>
      <c r="BH29">
        <v>1000</v>
      </c>
      <c r="BI29">
        <v>1000</v>
      </c>
      <c r="BJ29">
        <v>1000</v>
      </c>
      <c r="BK29">
        <v>1000</v>
      </c>
      <c r="BL29">
        <v>1000</v>
      </c>
      <c r="BM29">
        <v>1000</v>
      </c>
      <c r="BN29" s="28"/>
      <c r="BO29" s="28">
        <v>1000</v>
      </c>
      <c r="BP29" s="31">
        <v>800</v>
      </c>
      <c r="BQ29" s="31">
        <v>800</v>
      </c>
      <c r="BR29" s="183">
        <v>1000</v>
      </c>
      <c r="BS29" s="183">
        <v>1000</v>
      </c>
      <c r="BT29" s="183">
        <v>1000</v>
      </c>
      <c r="BU29" s="183">
        <v>1000</v>
      </c>
      <c r="BV29" s="183">
        <v>1000</v>
      </c>
      <c r="BW29" s="183">
        <v>1000</v>
      </c>
      <c r="BX29" s="183">
        <v>1000</v>
      </c>
      <c r="BY29" s="183">
        <v>1000</v>
      </c>
      <c r="BZ29" s="183">
        <v>1000</v>
      </c>
      <c r="CA29" s="183">
        <v>1000</v>
      </c>
      <c r="CB29" s="28">
        <f>500+500+500</f>
        <v>1500</v>
      </c>
      <c r="CC29" s="28">
        <v>2500</v>
      </c>
      <c r="CD29" s="28">
        <v>1200</v>
      </c>
      <c r="CE29" s="183">
        <v>1200</v>
      </c>
      <c r="CF29" s="183">
        <v>1200</v>
      </c>
      <c r="CG29" s="183">
        <v>1200</v>
      </c>
      <c r="CH29" s="183">
        <v>1200</v>
      </c>
      <c r="CI29" s="183">
        <v>1200</v>
      </c>
      <c r="CJ29" s="183">
        <v>1200</v>
      </c>
      <c r="CK29" s="183">
        <v>1200</v>
      </c>
      <c r="CL29" s="183">
        <v>1200</v>
      </c>
      <c r="CM29" s="183">
        <v>1200</v>
      </c>
      <c r="CN29" s="183">
        <v>1200</v>
      </c>
      <c r="CO29" s="183">
        <v>1200</v>
      </c>
      <c r="CP29" s="183">
        <v>1200</v>
      </c>
      <c r="CQ29" s="183">
        <v>1200</v>
      </c>
      <c r="CR29" s="183">
        <v>1200</v>
      </c>
      <c r="CS29" s="7">
        <v>0</v>
      </c>
    </row>
    <row r="30" spans="1:98" x14ac:dyDescent="0.25">
      <c r="A30" s="164">
        <v>443</v>
      </c>
      <c r="B30" s="137" t="s">
        <v>1583</v>
      </c>
      <c r="C30" s="31" t="s">
        <v>1601</v>
      </c>
      <c r="D30" s="31" t="s">
        <v>1581</v>
      </c>
      <c r="E30" s="47" t="s">
        <v>1079</v>
      </c>
      <c r="F30" s="47" t="s">
        <v>1350</v>
      </c>
      <c r="G30" s="53" t="s">
        <v>1602</v>
      </c>
      <c r="H30" s="158" t="s">
        <v>1664</v>
      </c>
      <c r="I30" s="158"/>
      <c r="W30" s="24"/>
      <c r="X30" s="103"/>
      <c r="Y30" s="103"/>
      <c r="AZ30" s="28">
        <v>1500</v>
      </c>
      <c r="BA30" s="28"/>
      <c r="BB30">
        <v>1000</v>
      </c>
      <c r="BC30">
        <v>1000</v>
      </c>
      <c r="BD30">
        <v>1000</v>
      </c>
      <c r="BE30">
        <v>1000</v>
      </c>
      <c r="BF30">
        <v>1000</v>
      </c>
      <c r="BG30">
        <v>1000</v>
      </c>
      <c r="BH30">
        <v>1000</v>
      </c>
      <c r="BI30">
        <v>1000</v>
      </c>
      <c r="BJ30">
        <v>1000</v>
      </c>
      <c r="BK30">
        <v>1000</v>
      </c>
      <c r="BL30">
        <v>1000</v>
      </c>
      <c r="BM30">
        <v>1000</v>
      </c>
      <c r="BN30" s="28"/>
      <c r="BO30" s="28">
        <v>1000</v>
      </c>
      <c r="BP30" s="31">
        <v>800</v>
      </c>
      <c r="BQ30" s="31">
        <v>800</v>
      </c>
      <c r="BR30" s="183">
        <v>1000</v>
      </c>
      <c r="BS30" s="183">
        <v>1000</v>
      </c>
      <c r="BT30" s="183">
        <v>1000</v>
      </c>
      <c r="BU30" s="183">
        <v>1000</v>
      </c>
      <c r="BV30" s="183">
        <v>1000</v>
      </c>
      <c r="BW30">
        <v>1000</v>
      </c>
      <c r="BX30" s="7">
        <v>1000</v>
      </c>
      <c r="BY30" s="7">
        <v>1000</v>
      </c>
      <c r="BZ30" s="7">
        <v>1000</v>
      </c>
      <c r="CA30" s="7">
        <v>1000</v>
      </c>
      <c r="CB30" s="28">
        <v>1500</v>
      </c>
      <c r="CC30" s="28">
        <v>2500</v>
      </c>
      <c r="CD30" s="28">
        <v>1200</v>
      </c>
      <c r="CE30" s="7">
        <v>1200</v>
      </c>
      <c r="CF30" s="7">
        <v>1200</v>
      </c>
      <c r="CG30" s="7">
        <v>1200</v>
      </c>
      <c r="CH30" s="7">
        <v>1200</v>
      </c>
      <c r="CI30" s="7">
        <v>1200</v>
      </c>
      <c r="CJ30" s="7">
        <v>1200</v>
      </c>
      <c r="CK30" s="7">
        <v>1200</v>
      </c>
      <c r="CL30" s="7">
        <v>1200</v>
      </c>
      <c r="CM30" s="7">
        <v>1200</v>
      </c>
      <c r="CN30" s="7">
        <v>1200</v>
      </c>
      <c r="CO30" s="7">
        <v>1200</v>
      </c>
      <c r="CP30" s="7">
        <v>1200</v>
      </c>
      <c r="CQ30" s="7">
        <v>1200</v>
      </c>
      <c r="CR30" s="7">
        <v>1200</v>
      </c>
      <c r="CS30" s="7">
        <v>0</v>
      </c>
    </row>
    <row r="31" spans="1:98" x14ac:dyDescent="0.25">
      <c r="A31" s="164">
        <v>444</v>
      </c>
      <c r="B31" s="137" t="s">
        <v>1584</v>
      </c>
      <c r="C31" s="31" t="s">
        <v>1582</v>
      </c>
      <c r="D31" s="31" t="s">
        <v>1574</v>
      </c>
      <c r="E31" s="47" t="s">
        <v>1079</v>
      </c>
      <c r="F31" s="47" t="s">
        <v>1350</v>
      </c>
      <c r="G31" s="53" t="s">
        <v>1603</v>
      </c>
      <c r="H31" s="158" t="s">
        <v>1664</v>
      </c>
      <c r="I31" s="158"/>
      <c r="W31" s="24"/>
      <c r="X31" s="103"/>
      <c r="Y31" s="103"/>
      <c r="AZ31" s="28">
        <v>0</v>
      </c>
      <c r="BA31" s="28">
        <v>1000</v>
      </c>
      <c r="BB31">
        <v>500</v>
      </c>
      <c r="BC31">
        <v>500</v>
      </c>
      <c r="BD31">
        <v>500</v>
      </c>
      <c r="BE31">
        <v>500</v>
      </c>
      <c r="BF31">
        <v>500</v>
      </c>
      <c r="BG31">
        <v>500</v>
      </c>
      <c r="BH31">
        <v>500</v>
      </c>
      <c r="BI31">
        <v>500</v>
      </c>
      <c r="BJ31">
        <v>500</v>
      </c>
      <c r="BK31">
        <v>500</v>
      </c>
      <c r="BN31" s="28"/>
      <c r="BO31" s="28">
        <v>1000</v>
      </c>
      <c r="BP31" s="149">
        <v>500</v>
      </c>
      <c r="BQ31" s="149">
        <v>500</v>
      </c>
      <c r="BR31">
        <v>500</v>
      </c>
      <c r="BS31" s="7">
        <v>500</v>
      </c>
      <c r="BT31" s="7">
        <v>500</v>
      </c>
      <c r="BU31">
        <v>500</v>
      </c>
      <c r="BV31" s="7">
        <v>500</v>
      </c>
      <c r="BW31" s="7">
        <v>500</v>
      </c>
      <c r="BX31" s="7">
        <v>500</v>
      </c>
      <c r="BY31" s="7">
        <v>500</v>
      </c>
      <c r="BZ31" s="7">
        <v>500</v>
      </c>
      <c r="CA31" s="7">
        <v>500</v>
      </c>
      <c r="CB31" s="28">
        <v>1500</v>
      </c>
      <c r="CC31" s="28">
        <v>2500</v>
      </c>
      <c r="CD31" s="28">
        <v>1200</v>
      </c>
      <c r="CE31" s="7">
        <v>700</v>
      </c>
      <c r="CF31" s="7">
        <v>700</v>
      </c>
      <c r="CG31" s="7">
        <v>700</v>
      </c>
      <c r="CH31" s="7">
        <v>700</v>
      </c>
      <c r="CI31" s="7">
        <v>700</v>
      </c>
      <c r="CJ31" s="7">
        <v>700</v>
      </c>
      <c r="CK31" s="7">
        <v>700</v>
      </c>
      <c r="CL31" s="7">
        <v>700</v>
      </c>
      <c r="CM31" s="7">
        <v>700</v>
      </c>
      <c r="CN31" s="7">
        <v>700</v>
      </c>
      <c r="CO31" s="7">
        <v>700</v>
      </c>
      <c r="CP31" s="7">
        <v>700</v>
      </c>
      <c r="CQ31" s="7">
        <v>700</v>
      </c>
      <c r="CR31" s="7">
        <v>700</v>
      </c>
      <c r="CS31" s="7">
        <v>0</v>
      </c>
    </row>
    <row r="32" spans="1:98" x14ac:dyDescent="0.25">
      <c r="A32" s="164">
        <v>486</v>
      </c>
      <c r="B32" s="137" t="s">
        <v>1850</v>
      </c>
      <c r="C32" s="31" t="s">
        <v>1848</v>
      </c>
      <c r="D32" s="31" t="s">
        <v>1849</v>
      </c>
      <c r="E32" s="47" t="s">
        <v>1587</v>
      </c>
      <c r="F32" s="47" t="s">
        <v>1650</v>
      </c>
      <c r="G32" s="42" t="s">
        <v>1852</v>
      </c>
      <c r="H32" t="s">
        <v>1854</v>
      </c>
      <c r="I32" t="s">
        <v>1855</v>
      </c>
      <c r="W32" s="24"/>
      <c r="X32" s="103"/>
      <c r="Y32" s="103"/>
      <c r="AZ32" s="28"/>
      <c r="BA32" s="28"/>
      <c r="BN32" s="242">
        <v>2500</v>
      </c>
      <c r="BO32" s="242">
        <v>1100</v>
      </c>
      <c r="BP32" s="113"/>
      <c r="BQ32" s="113"/>
      <c r="BR32" s="113"/>
      <c r="BS32">
        <v>1100</v>
      </c>
      <c r="BT32">
        <v>1100</v>
      </c>
      <c r="BU32">
        <v>1100</v>
      </c>
      <c r="BV32">
        <v>1100</v>
      </c>
      <c r="BW32">
        <v>1100</v>
      </c>
      <c r="BX32">
        <v>1100</v>
      </c>
      <c r="BY32">
        <v>1100</v>
      </c>
      <c r="BZ32" s="7">
        <v>1100</v>
      </c>
      <c r="CA32" s="7">
        <v>1100</v>
      </c>
      <c r="CB32" s="242">
        <v>1500</v>
      </c>
      <c r="CC32" s="242">
        <v>2500</v>
      </c>
      <c r="CD32" s="242">
        <v>1200</v>
      </c>
      <c r="CE32" s="7">
        <v>1200</v>
      </c>
      <c r="CF32" s="7">
        <v>1200</v>
      </c>
      <c r="CG32" s="7">
        <v>1200</v>
      </c>
      <c r="CH32" s="7">
        <v>1200</v>
      </c>
      <c r="CI32" s="7">
        <v>1200</v>
      </c>
      <c r="CJ32" s="7">
        <v>1200</v>
      </c>
      <c r="CK32" s="7">
        <v>1200</v>
      </c>
      <c r="CL32" s="7">
        <v>1200</v>
      </c>
      <c r="CM32" s="7">
        <v>1200</v>
      </c>
      <c r="CN32" s="7">
        <v>1200</v>
      </c>
      <c r="CO32" s="7">
        <v>1200</v>
      </c>
      <c r="CP32" s="7">
        <v>1200</v>
      </c>
      <c r="CQ32" s="7">
        <v>1200</v>
      </c>
      <c r="CR32" s="7" t="s">
        <v>3099</v>
      </c>
    </row>
    <row r="33" spans="1:96" x14ac:dyDescent="0.25">
      <c r="A33" s="164">
        <v>487</v>
      </c>
      <c r="B33" s="137" t="s">
        <v>1851</v>
      </c>
      <c r="C33" s="31" t="s">
        <v>172</v>
      </c>
      <c r="D33" s="31" t="s">
        <v>163</v>
      </c>
      <c r="E33" s="47" t="s">
        <v>1587</v>
      </c>
      <c r="F33" s="47" t="s">
        <v>1650</v>
      </c>
      <c r="G33" s="42" t="s">
        <v>1853</v>
      </c>
      <c r="H33" t="s">
        <v>1856</v>
      </c>
      <c r="I33" t="s">
        <v>1857</v>
      </c>
      <c r="W33" s="24"/>
      <c r="X33" s="103"/>
      <c r="Y33" s="103"/>
      <c r="AZ33" s="28"/>
      <c r="BA33" s="28"/>
      <c r="BN33" s="28">
        <v>2500</v>
      </c>
      <c r="BO33" s="28">
        <v>1100</v>
      </c>
      <c r="BP33" s="113"/>
      <c r="BQ33" s="113"/>
      <c r="BR33" s="113"/>
      <c r="BS33" s="182">
        <v>1100</v>
      </c>
      <c r="BT33">
        <v>1100</v>
      </c>
      <c r="BU33">
        <v>1100</v>
      </c>
      <c r="BV33">
        <v>1100</v>
      </c>
      <c r="BW33">
        <v>1100</v>
      </c>
      <c r="BX33">
        <v>1100</v>
      </c>
      <c r="BY33">
        <v>1100</v>
      </c>
      <c r="BZ33" s="7">
        <v>1100</v>
      </c>
      <c r="CA33" s="7">
        <v>1100</v>
      </c>
      <c r="CB33" s="28">
        <f>600+900</f>
        <v>1500</v>
      </c>
      <c r="CC33" s="28">
        <v>2500</v>
      </c>
      <c r="CD33" s="28">
        <v>1200</v>
      </c>
      <c r="CE33" s="7">
        <v>1200</v>
      </c>
      <c r="CF33" s="7">
        <v>1200</v>
      </c>
      <c r="CG33" s="7">
        <v>1200</v>
      </c>
      <c r="CH33" s="7">
        <v>1200</v>
      </c>
      <c r="CI33" s="7">
        <v>1200</v>
      </c>
      <c r="CJ33" s="7">
        <v>1200</v>
      </c>
      <c r="CK33" s="7">
        <v>1200</v>
      </c>
      <c r="CL33" s="7">
        <v>1200</v>
      </c>
      <c r="CM33" s="7">
        <v>1200</v>
      </c>
      <c r="CN33" s="7">
        <v>1200</v>
      </c>
      <c r="CO33" s="7">
        <v>1200</v>
      </c>
      <c r="CP33" s="7">
        <v>1200</v>
      </c>
      <c r="CQ33" s="7">
        <v>1200</v>
      </c>
      <c r="CR33" s="7" t="s">
        <v>2941</v>
      </c>
    </row>
    <row r="34" spans="1:96" x14ac:dyDescent="0.25">
      <c r="W34" s="24"/>
      <c r="X34" s="103"/>
      <c r="Y34" s="103"/>
      <c r="AZ34" s="28"/>
      <c r="BA34" s="28"/>
      <c r="BN34" s="28"/>
      <c r="BO34" s="28"/>
      <c r="BP34" s="31"/>
      <c r="BQ34" s="31"/>
      <c r="BR34" s="31"/>
      <c r="BS34" s="31"/>
      <c r="CB34" s="28"/>
      <c r="CC34" s="28"/>
      <c r="CD34" s="28"/>
    </row>
    <row r="35" spans="1:96" x14ac:dyDescent="0.25">
      <c r="W35" s="24"/>
      <c r="X35" s="103"/>
      <c r="Y35" s="103"/>
      <c r="AZ35" s="28"/>
      <c r="BA35" s="28"/>
    </row>
    <row r="36" spans="1:96" x14ac:dyDescent="0.25">
      <c r="B36" s="90" t="s">
        <v>930</v>
      </c>
      <c r="AZ36" s="28"/>
      <c r="BA36" s="28"/>
    </row>
    <row r="37" spans="1:96" x14ac:dyDescent="0.25">
      <c r="B37" s="92"/>
      <c r="AZ37" s="28"/>
      <c r="BA37" s="28"/>
    </row>
    <row r="38" spans="1:96" x14ac:dyDescent="0.25">
      <c r="B38" s="86"/>
      <c r="C38" s="91">
        <v>6</v>
      </c>
      <c r="D38" s="91" t="s">
        <v>935</v>
      </c>
    </row>
    <row r="39" spans="1:96" x14ac:dyDescent="0.25">
      <c r="A39">
        <v>3</v>
      </c>
      <c r="B39" s="62">
        <v>200</v>
      </c>
      <c r="C39" s="91"/>
      <c r="D39" s="91" t="s">
        <v>940</v>
      </c>
    </row>
    <row r="40" spans="1:96" x14ac:dyDescent="0.25">
      <c r="A40">
        <v>4</v>
      </c>
      <c r="B40" s="62">
        <v>300</v>
      </c>
      <c r="C40" s="62"/>
      <c r="BN40" s="5"/>
      <c r="BO40" s="5"/>
      <c r="BP40" s="5"/>
      <c r="BQ40" s="5"/>
      <c r="CB40" s="3"/>
      <c r="CC40" s="3"/>
      <c r="CD40" s="3"/>
      <c r="CJ40">
        <f>700*4</f>
        <v>2800</v>
      </c>
    </row>
    <row r="41" spans="1:96" x14ac:dyDescent="0.25">
      <c r="A41">
        <v>5</v>
      </c>
      <c r="B41" s="62">
        <v>350</v>
      </c>
      <c r="C41" s="99">
        <v>0</v>
      </c>
      <c r="D41" s="88">
        <f t="shared" ref="D41:D52" si="0">IFERROR(C41*B39, 0)</f>
        <v>0</v>
      </c>
      <c r="BN41" s="5"/>
      <c r="BO41" s="5"/>
      <c r="BP41" s="5"/>
      <c r="BQ41" s="5"/>
      <c r="CB41" s="3"/>
      <c r="CC41" s="3"/>
      <c r="CD41" s="3"/>
    </row>
    <row r="42" spans="1:96" x14ac:dyDescent="0.25">
      <c r="A42">
        <v>6</v>
      </c>
      <c r="B42" s="62">
        <v>400</v>
      </c>
      <c r="C42" s="99">
        <v>0</v>
      </c>
      <c r="D42" s="88">
        <f t="shared" si="0"/>
        <v>0</v>
      </c>
      <c r="CB42" s="3"/>
      <c r="CC42" s="3"/>
      <c r="CD42" s="3"/>
      <c r="CE42">
        <f>2100*9</f>
        <v>18900</v>
      </c>
    </row>
    <row r="43" spans="1:96" x14ac:dyDescent="0.25">
      <c r="A43">
        <v>7</v>
      </c>
      <c r="B43" s="62">
        <v>500</v>
      </c>
      <c r="C43" s="99">
        <v>0</v>
      </c>
      <c r="D43" s="88">
        <f t="shared" si="0"/>
        <v>0</v>
      </c>
      <c r="CB43" s="3"/>
      <c r="CC43" s="3"/>
      <c r="CD43" s="3"/>
    </row>
    <row r="44" spans="1:96" x14ac:dyDescent="0.25">
      <c r="A44">
        <v>8</v>
      </c>
      <c r="B44" s="62">
        <v>550</v>
      </c>
      <c r="C44" s="140">
        <v>1</v>
      </c>
      <c r="D44" s="88">
        <f t="shared" si="0"/>
        <v>400</v>
      </c>
      <c r="BN44" s="5"/>
      <c r="BO44" s="5"/>
      <c r="BP44" s="5"/>
      <c r="BQ44" s="5"/>
      <c r="CB44" s="3"/>
      <c r="CC44" s="3"/>
      <c r="CD44" s="3"/>
    </row>
    <row r="45" spans="1:96" x14ac:dyDescent="0.25">
      <c r="A45">
        <v>9</v>
      </c>
      <c r="B45" s="62">
        <v>600</v>
      </c>
      <c r="C45" s="99">
        <v>2</v>
      </c>
      <c r="D45" s="88">
        <f t="shared" si="0"/>
        <v>1000</v>
      </c>
      <c r="CB45" s="3"/>
      <c r="CC45" s="3"/>
      <c r="CD45" s="3"/>
    </row>
    <row r="46" spans="1:96" x14ac:dyDescent="0.25">
      <c r="A46">
        <v>10</v>
      </c>
      <c r="B46" s="62">
        <v>650</v>
      </c>
      <c r="C46" s="99">
        <v>0</v>
      </c>
      <c r="D46" s="88">
        <f t="shared" si="0"/>
        <v>0</v>
      </c>
      <c r="CB46" s="3"/>
      <c r="CC46" s="3"/>
      <c r="CD46" s="3"/>
    </row>
    <row r="47" spans="1:96" x14ac:dyDescent="0.25">
      <c r="A47">
        <v>11</v>
      </c>
      <c r="B47" s="62">
        <v>700</v>
      </c>
      <c r="C47" s="99">
        <v>1</v>
      </c>
      <c r="D47" s="88">
        <f t="shared" si="0"/>
        <v>600</v>
      </c>
      <c r="CB47" s="3"/>
      <c r="CC47" s="3"/>
      <c r="CD47" s="3"/>
    </row>
    <row r="48" spans="1:96" x14ac:dyDescent="0.25">
      <c r="A48">
        <v>12</v>
      </c>
      <c r="B48" s="62">
        <v>750</v>
      </c>
      <c r="C48" s="99">
        <v>0</v>
      </c>
      <c r="D48" s="88">
        <f t="shared" si="0"/>
        <v>0</v>
      </c>
      <c r="BN48" s="5"/>
      <c r="BO48" s="5"/>
      <c r="BP48" s="5"/>
      <c r="BQ48" s="5"/>
      <c r="CB48" s="3"/>
      <c r="CC48" s="3"/>
      <c r="CD48" s="3"/>
    </row>
    <row r="49" spans="1:98" x14ac:dyDescent="0.25">
      <c r="A49">
        <v>13</v>
      </c>
      <c r="B49" s="62">
        <v>800</v>
      </c>
      <c r="C49" s="99">
        <v>2</v>
      </c>
      <c r="D49" s="88">
        <f t="shared" si="0"/>
        <v>1400</v>
      </c>
      <c r="CB49" s="3"/>
      <c r="CC49" s="3"/>
      <c r="CD49" s="3"/>
    </row>
    <row r="50" spans="1:98" x14ac:dyDescent="0.25">
      <c r="B50" s="62" t="s">
        <v>931</v>
      </c>
      <c r="C50" s="99">
        <v>1</v>
      </c>
      <c r="D50" s="88">
        <f t="shared" si="0"/>
        <v>750</v>
      </c>
      <c r="CB50" s="3"/>
      <c r="CC50" s="3"/>
      <c r="CD50" s="3"/>
    </row>
    <row r="51" spans="1:98" ht="15.75" thickBot="1" x14ac:dyDescent="0.3">
      <c r="B51" s="87" t="s">
        <v>932</v>
      </c>
      <c r="C51" s="99">
        <v>7</v>
      </c>
      <c r="D51" s="88">
        <f t="shared" si="0"/>
        <v>5600</v>
      </c>
      <c r="CB51" s="3"/>
      <c r="CC51" s="3"/>
      <c r="CD51" s="3"/>
    </row>
    <row r="52" spans="1:98" ht="15.75" thickTop="1" x14ac:dyDescent="0.25">
      <c r="B52" t="s">
        <v>933</v>
      </c>
      <c r="C52" s="62">
        <v>0</v>
      </c>
      <c r="D52" s="88">
        <f t="shared" si="0"/>
        <v>0</v>
      </c>
      <c r="CB52" s="3"/>
      <c r="CC52" s="3"/>
      <c r="CD52" s="3"/>
    </row>
    <row r="53" spans="1:98" ht="15.75" outlineLevel="1" thickBot="1" x14ac:dyDescent="0.3">
      <c r="B53" t="s">
        <v>937</v>
      </c>
      <c r="C53" s="94">
        <f>SUM(C41:C52)</f>
        <v>14</v>
      </c>
      <c r="D53" s="96">
        <f>SUM(D41:D52)</f>
        <v>9750</v>
      </c>
      <c r="BN53" s="5"/>
      <c r="BO53" s="5"/>
      <c r="BP53" s="5"/>
      <c r="BQ53" s="5"/>
      <c r="CB53" s="3"/>
      <c r="CC53" s="3"/>
      <c r="CD53" s="3"/>
      <c r="CT53">
        <f>15*12</f>
        <v>180</v>
      </c>
    </row>
    <row r="54" spans="1:98" ht="15.75" outlineLevel="1" thickTop="1" x14ac:dyDescent="0.25">
      <c r="B54" t="s">
        <v>936</v>
      </c>
      <c r="C54" s="62"/>
      <c r="BN54" s="5"/>
      <c r="BO54" s="5"/>
      <c r="BP54" s="5"/>
      <c r="BQ54" s="5"/>
      <c r="CB54" s="3"/>
      <c r="CC54" s="3"/>
      <c r="CD54" s="3"/>
    </row>
    <row r="55" spans="1:98" x14ac:dyDescent="0.25">
      <c r="C55" s="62"/>
      <c r="D55" s="88">
        <f>-SUM(Z3:Z40)</f>
        <v>-8500</v>
      </c>
      <c r="BN55" s="5"/>
      <c r="BO55" s="5"/>
      <c r="BP55" s="5"/>
      <c r="BQ55" s="5"/>
      <c r="CB55" s="3"/>
      <c r="CC55" s="3"/>
      <c r="CD55" s="3"/>
    </row>
    <row r="56" spans="1:98" ht="15.75" outlineLevel="1" thickBot="1" x14ac:dyDescent="0.3">
      <c r="B56" t="s">
        <v>941</v>
      </c>
      <c r="C56" s="62"/>
      <c r="D56" s="95">
        <f>+D53+D55</f>
        <v>1250</v>
      </c>
      <c r="CB56" s="3"/>
      <c r="CC56" s="3"/>
      <c r="CD56" s="3"/>
    </row>
    <row r="57" spans="1:98" ht="15.75" outlineLevel="1" thickTop="1" x14ac:dyDescent="0.25">
      <c r="B57" t="s">
        <v>942</v>
      </c>
    </row>
    <row r="58" spans="1:98" x14ac:dyDescent="0.25">
      <c r="C58" s="97"/>
      <c r="D58" s="88">
        <f>-SUM(AA2:AA58)</f>
        <v>-7850</v>
      </c>
    </row>
    <row r="59" spans="1:98" ht="15.75" outlineLevel="1" thickBot="1" x14ac:dyDescent="0.3">
      <c r="B59" t="s">
        <v>943</v>
      </c>
      <c r="C59" s="97"/>
      <c r="D59" s="95">
        <f>+D53+D58</f>
        <v>1900</v>
      </c>
    </row>
    <row r="60" spans="1:98" ht="15.75" outlineLevel="1" thickTop="1" x14ac:dyDescent="0.25">
      <c r="B60" t="s">
        <v>944</v>
      </c>
    </row>
    <row r="61" spans="1:98" x14ac:dyDescent="0.25">
      <c r="C61" s="97"/>
      <c r="D61" s="88">
        <f>-SUM(AB2:AB60)</f>
        <v>-6800</v>
      </c>
    </row>
    <row r="62" spans="1:98" ht="15.75" outlineLevel="1" thickBot="1" x14ac:dyDescent="0.3">
      <c r="B62" t="s">
        <v>945</v>
      </c>
      <c r="C62" s="97"/>
      <c r="D62" s="95">
        <f>+D53+D61</f>
        <v>2950</v>
      </c>
    </row>
    <row r="63" spans="1:98" ht="15.75" outlineLevel="1" thickTop="1" x14ac:dyDescent="0.25">
      <c r="B63" t="s">
        <v>946</v>
      </c>
    </row>
    <row r="64" spans="1:98" x14ac:dyDescent="0.25">
      <c r="C64" s="97"/>
      <c r="D64" s="88">
        <f>-SUM(AC2:AC60)</f>
        <v>-6400</v>
      </c>
    </row>
    <row r="65" spans="2:4" ht="15.75" thickBot="1" x14ac:dyDescent="0.3">
      <c r="B65" t="s">
        <v>951</v>
      </c>
      <c r="C65" s="97"/>
      <c r="D65" s="95">
        <f>+D53+D64</f>
        <v>3350</v>
      </c>
    </row>
    <row r="66" spans="2:4" ht="15.75" thickTop="1" x14ac:dyDescent="0.25">
      <c r="B66" t="s">
        <v>952</v>
      </c>
    </row>
    <row r="67" spans="2:4" x14ac:dyDescent="0.25">
      <c r="C67" s="116"/>
      <c r="D67" s="88">
        <f>-SUM(AD3:AD38)</f>
        <v>-8500</v>
      </c>
    </row>
    <row r="68" spans="2:4" ht="15.75" thickBot="1" x14ac:dyDescent="0.3">
      <c r="B68" t="s">
        <v>974</v>
      </c>
      <c r="C68" s="116"/>
      <c r="D68" s="95">
        <f>+D53+D67</f>
        <v>1250</v>
      </c>
    </row>
    <row r="69" spans="2:4" ht="15.75" thickTop="1" x14ac:dyDescent="0.25">
      <c r="B69" t="s">
        <v>975</v>
      </c>
    </row>
    <row r="70" spans="2:4" x14ac:dyDescent="0.25">
      <c r="D70" s="126">
        <f>-SUM(AE3:AE17)</f>
        <v>-8500</v>
      </c>
    </row>
    <row r="71" spans="2:4" ht="15.75" thickBot="1" x14ac:dyDescent="0.3">
      <c r="B71" t="s">
        <v>976</v>
      </c>
      <c r="D71" s="127">
        <f>+D53+D70</f>
        <v>1250</v>
      </c>
    </row>
    <row r="72" spans="2:4" ht="15.75" thickTop="1" x14ac:dyDescent="0.25">
      <c r="B72" t="s">
        <v>977</v>
      </c>
    </row>
    <row r="73" spans="2:4" x14ac:dyDescent="0.25">
      <c r="D73" s="126">
        <f>-SUM(AF3:AF37)</f>
        <v>-9800</v>
      </c>
    </row>
    <row r="74" spans="2:4" ht="15.75" thickBot="1" x14ac:dyDescent="0.3">
      <c r="B74" t="s">
        <v>978</v>
      </c>
      <c r="D74" s="127">
        <f>+D53+D73</f>
        <v>-50</v>
      </c>
    </row>
    <row r="75" spans="2:4" ht="15.75" thickTop="1" x14ac:dyDescent="0.25">
      <c r="B75" t="s">
        <v>979</v>
      </c>
    </row>
    <row r="76" spans="2:4" x14ac:dyDescent="0.25">
      <c r="D76" s="126">
        <f>-SUM(AG3:AG40)</f>
        <v>-9000</v>
      </c>
    </row>
    <row r="77" spans="2:4" ht="15.75" thickBot="1" x14ac:dyDescent="0.3">
      <c r="B77" t="s">
        <v>980</v>
      </c>
      <c r="D77" s="127">
        <f>+D53+D76</f>
        <v>750</v>
      </c>
    </row>
    <row r="78" spans="2:4" ht="15.75" thickTop="1" x14ac:dyDescent="0.25">
      <c r="B78" t="s">
        <v>981</v>
      </c>
    </row>
    <row r="79" spans="2:4" x14ac:dyDescent="0.25">
      <c r="D79" s="126">
        <f>-SUM(AH3:AH40)</f>
        <v>-9000</v>
      </c>
    </row>
    <row r="80" spans="2:4" ht="15.75" thickBot="1" x14ac:dyDescent="0.3">
      <c r="B80" t="s">
        <v>982</v>
      </c>
      <c r="D80" s="127">
        <f>+D53+D79</f>
        <v>750</v>
      </c>
    </row>
    <row r="81" spans="2:4" ht="15.75" thickTop="1" x14ac:dyDescent="0.25">
      <c r="B81" t="s">
        <v>983</v>
      </c>
    </row>
    <row r="82" spans="2:4" x14ac:dyDescent="0.25">
      <c r="D82" s="126">
        <f>-SUM(AI3:AI40)</f>
        <v>-9000</v>
      </c>
    </row>
    <row r="83" spans="2:4" ht="15.75" thickBot="1" x14ac:dyDescent="0.3">
      <c r="B83" t="s">
        <v>984</v>
      </c>
      <c r="D83" s="127">
        <f>+D53+D82</f>
        <v>750</v>
      </c>
    </row>
    <row r="84" spans="2:4" ht="15.75" thickTop="1" x14ac:dyDescent="0.25">
      <c r="B84" t="s">
        <v>985</v>
      </c>
    </row>
    <row r="85" spans="2:4" x14ac:dyDescent="0.25">
      <c r="D85" s="126">
        <f>-SUM(AJ3:AJ40)</f>
        <v>-9000</v>
      </c>
    </row>
    <row r="86" spans="2:4" ht="15.75" thickBot="1" x14ac:dyDescent="0.3">
      <c r="B86" t="s">
        <v>987</v>
      </c>
      <c r="D86" s="127">
        <f>+D53+D85</f>
        <v>750</v>
      </c>
    </row>
    <row r="87" spans="2:4" ht="15.75" thickTop="1" x14ac:dyDescent="0.25">
      <c r="B87" t="s">
        <v>988</v>
      </c>
    </row>
    <row r="88" spans="2:4" x14ac:dyDescent="0.25">
      <c r="D88" s="126">
        <f>-SUM(AK3:AK40)</f>
        <v>-9000</v>
      </c>
    </row>
    <row r="89" spans="2:4" ht="15.75" thickBot="1" x14ac:dyDescent="0.3">
      <c r="D89" s="127">
        <f>+D53+D88</f>
        <v>750</v>
      </c>
    </row>
    <row r="90" spans="2:4" ht="15.75" thickTop="1" x14ac:dyDescent="0.25"/>
  </sheetData>
  <mergeCells count="1">
    <mergeCell ref="N5:O5"/>
  </mergeCells>
  <pageMargins left="0.2" right="0.2" top="0.5" bottom="0.5" header="0.3" footer="0.3"/>
  <pageSetup paperSize="9" scale="90" orientation="landscape" horizontalDpi="4294967293" verticalDpi="4294967293" r:id="rId1"/>
  <headerFooter>
    <oddHeader>&amp;L&amp;"Calibri"&amp;10&amp;K000000CLASSIFICATION: C1 - CONTROLLED&amp;1#</oddHeader>
  </headerFooter>
  <customProperties>
    <customPr name="_pios_id" r:id="rId2"/>
  </customPropertie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CC80"/>
  <sheetViews>
    <sheetView topLeftCell="A84" workbookViewId="0">
      <pane xSplit="4" topLeftCell="E1" activePane="topRight" state="frozen"/>
      <selection pane="topRight" activeCell="H33" sqref="H33"/>
    </sheetView>
  </sheetViews>
  <sheetFormatPr defaultRowHeight="15" outlineLevelRow="1" x14ac:dyDescent="0.25"/>
  <cols>
    <col min="2" max="2" width="13.140625" customWidth="1"/>
    <col min="3" max="3" width="28.42578125" bestFit="1" customWidth="1"/>
    <col min="4" max="4" width="34.7109375" bestFit="1" customWidth="1"/>
    <col min="5" max="5" width="10.42578125" customWidth="1"/>
    <col min="6" max="6" width="9.140625" customWidth="1"/>
    <col min="7" max="7" width="14.85546875" customWidth="1"/>
    <col min="8" max="8" width="15.140625" customWidth="1"/>
    <col min="9" max="9" width="12.85546875" customWidth="1"/>
    <col min="10" max="14" width="9.140625" customWidth="1"/>
    <col min="15" max="15" width="11.140625" customWidth="1"/>
    <col min="16" max="16" width="9.140625" customWidth="1"/>
    <col min="17" max="17" width="10.85546875" customWidth="1"/>
    <col min="18" max="18" width="10.5703125" customWidth="1"/>
    <col min="19" max="21" width="9.140625" customWidth="1"/>
    <col min="22" max="23" width="10.5703125" customWidth="1"/>
    <col min="29" max="29" width="11.140625" bestFit="1" customWidth="1"/>
    <col min="30" max="30" width="8.5703125" bestFit="1" customWidth="1"/>
    <col min="31" max="31" width="10.85546875" bestFit="1" customWidth="1"/>
    <col min="32" max="32" width="10.5703125" bestFit="1" customWidth="1"/>
    <col min="36" max="36" width="9.140625" style="58"/>
    <col min="37" max="37" width="13" style="58" bestFit="1" customWidth="1"/>
    <col min="38" max="38" width="9.7109375" bestFit="1" customWidth="1"/>
    <col min="39" max="39" width="10.42578125" bestFit="1" customWidth="1"/>
    <col min="40" max="40" width="9.7109375" bestFit="1" customWidth="1"/>
    <col min="41" max="44" width="9.28515625" bestFit="1" customWidth="1"/>
    <col min="50" max="50" width="10.85546875" bestFit="1" customWidth="1"/>
    <col min="51" max="51" width="12.85546875" bestFit="1" customWidth="1"/>
    <col min="64" max="64" width="15.140625" bestFit="1" customWidth="1"/>
    <col min="65" max="65" width="12.85546875" bestFit="1" customWidth="1"/>
    <col min="66" max="66" width="9.85546875" bestFit="1" customWidth="1"/>
    <col min="67" max="67" width="10.42578125" bestFit="1" customWidth="1"/>
    <col min="68" max="72" width="9.28515625" bestFit="1" customWidth="1"/>
    <col min="73" max="73" width="10.85546875" bestFit="1" customWidth="1"/>
    <col min="74" max="75" width="9.28515625" bestFit="1" customWidth="1"/>
    <col min="76" max="76" width="9.85546875" bestFit="1" customWidth="1"/>
    <col min="80" max="80" width="10.5703125" bestFit="1" customWidth="1"/>
  </cols>
  <sheetData>
    <row r="1" spans="1:81" ht="27.75" customHeight="1" x14ac:dyDescent="0.25">
      <c r="A1" s="55">
        <v>0</v>
      </c>
      <c r="B1" s="39" t="s">
        <v>100</v>
      </c>
      <c r="C1" s="38" t="s">
        <v>101</v>
      </c>
      <c r="D1" s="38" t="s">
        <v>102</v>
      </c>
      <c r="E1" s="39" t="s">
        <v>103</v>
      </c>
      <c r="F1" s="38" t="s">
        <v>0</v>
      </c>
      <c r="G1" s="38" t="s">
        <v>699</v>
      </c>
      <c r="H1" s="9" t="s">
        <v>92</v>
      </c>
      <c r="I1" s="9" t="s">
        <v>99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0" t="s">
        <v>98</v>
      </c>
      <c r="P1" s="10" t="s">
        <v>421</v>
      </c>
      <c r="Q1" s="10" t="s">
        <v>423</v>
      </c>
      <c r="R1" s="10" t="s">
        <v>424</v>
      </c>
      <c r="S1" s="10" t="s">
        <v>442</v>
      </c>
      <c r="T1" s="10" t="s">
        <v>449</v>
      </c>
      <c r="U1" s="10" t="s">
        <v>450</v>
      </c>
      <c r="V1" s="30" t="s">
        <v>618</v>
      </c>
      <c r="W1" s="30" t="s">
        <v>619</v>
      </c>
      <c r="X1" s="26">
        <v>42826</v>
      </c>
      <c r="Y1" s="26">
        <v>42856</v>
      </c>
      <c r="Z1" s="26">
        <v>42887</v>
      </c>
      <c r="AA1" s="26">
        <v>42917</v>
      </c>
      <c r="AB1" s="26">
        <v>42948</v>
      </c>
      <c r="AC1" s="26">
        <v>42979</v>
      </c>
      <c r="AD1" s="26">
        <v>43009</v>
      </c>
      <c r="AE1" s="26">
        <v>43040</v>
      </c>
      <c r="AF1" s="26">
        <v>43070</v>
      </c>
      <c r="AG1" s="26">
        <v>43101</v>
      </c>
      <c r="AH1" s="26">
        <v>43132</v>
      </c>
      <c r="AI1" s="26">
        <v>43160</v>
      </c>
      <c r="AJ1" s="162" t="s">
        <v>1074</v>
      </c>
      <c r="AK1" s="162" t="s">
        <v>99</v>
      </c>
      <c r="AL1" s="26">
        <v>43191</v>
      </c>
      <c r="AM1" s="26">
        <v>43221</v>
      </c>
      <c r="AN1" s="26">
        <v>43252</v>
      </c>
      <c r="AO1" s="26">
        <v>43282</v>
      </c>
      <c r="AP1" s="26" t="s">
        <v>1321</v>
      </c>
      <c r="AQ1" s="26" t="s">
        <v>1340</v>
      </c>
      <c r="AR1" s="153" t="s">
        <v>1341</v>
      </c>
      <c r="AS1" s="153" t="s">
        <v>1342</v>
      </c>
      <c r="AT1" s="153" t="s">
        <v>1343</v>
      </c>
      <c r="AU1" s="27">
        <v>43466</v>
      </c>
      <c r="AV1" s="27">
        <v>43497</v>
      </c>
      <c r="AW1" s="27">
        <v>43525</v>
      </c>
      <c r="AX1" s="199" t="s">
        <v>1074</v>
      </c>
      <c r="AY1" s="199" t="s">
        <v>99</v>
      </c>
      <c r="AZ1" s="27">
        <v>43556</v>
      </c>
      <c r="BA1" s="200" t="s">
        <v>1377</v>
      </c>
      <c r="BB1" s="200" t="s">
        <v>1378</v>
      </c>
      <c r="BC1" s="200" t="s">
        <v>1379</v>
      </c>
      <c r="BD1" s="200" t="s">
        <v>1380</v>
      </c>
      <c r="BE1" s="200" t="s">
        <v>1632</v>
      </c>
      <c r="BF1" s="221" t="s">
        <v>1382</v>
      </c>
      <c r="BG1" s="187" t="s">
        <v>1383</v>
      </c>
      <c r="BH1" s="187" t="s">
        <v>1384</v>
      </c>
      <c r="BI1" s="81">
        <v>43831</v>
      </c>
      <c r="BJ1" s="81">
        <v>43862</v>
      </c>
      <c r="BK1" s="81">
        <v>43891</v>
      </c>
      <c r="BL1" s="81" t="s">
        <v>92</v>
      </c>
      <c r="BM1" s="81" t="s">
        <v>99</v>
      </c>
      <c r="BN1" s="239" t="s">
        <v>1789</v>
      </c>
      <c r="BO1" s="81" t="s">
        <v>1790</v>
      </c>
      <c r="BP1" s="241" t="s">
        <v>1829</v>
      </c>
      <c r="BQ1" s="241" t="s">
        <v>1840</v>
      </c>
      <c r="BR1" s="241" t="s">
        <v>1865</v>
      </c>
      <c r="BS1" s="241" t="s">
        <v>1888</v>
      </c>
      <c r="BT1" s="241" t="s">
        <v>1927</v>
      </c>
      <c r="BU1" s="241">
        <v>44136</v>
      </c>
      <c r="BV1" s="241" t="s">
        <v>1799</v>
      </c>
      <c r="BW1" s="241" t="s">
        <v>1998</v>
      </c>
      <c r="BX1" s="81">
        <v>44228</v>
      </c>
      <c r="BY1" s="241" t="s">
        <v>2011</v>
      </c>
      <c r="BZ1" s="241" t="s">
        <v>2077</v>
      </c>
      <c r="CA1" s="255">
        <v>44337</v>
      </c>
      <c r="CB1" s="255" t="s">
        <v>2358</v>
      </c>
    </row>
    <row r="2" spans="1:81" x14ac:dyDescent="0.25">
      <c r="A2" s="55"/>
      <c r="B2" s="38"/>
      <c r="C2" s="38"/>
      <c r="D2" s="38"/>
      <c r="E2" s="38"/>
      <c r="F2" s="38"/>
      <c r="G2" s="57"/>
      <c r="H2" s="9"/>
      <c r="I2" s="9"/>
      <c r="J2" s="10"/>
      <c r="K2" s="10"/>
      <c r="L2" s="10"/>
      <c r="M2" s="10"/>
      <c r="N2" s="10"/>
      <c r="O2" s="10"/>
      <c r="V2" s="28"/>
      <c r="W2" s="28"/>
      <c r="AX2" s="28"/>
      <c r="AY2" s="28"/>
      <c r="BL2" s="28"/>
      <c r="BM2" s="28"/>
      <c r="BN2" s="31"/>
      <c r="BO2" s="31"/>
      <c r="CB2" s="330">
        <f>+SUM(CB4:CB25)</f>
        <v>0</v>
      </c>
    </row>
    <row r="3" spans="1:81" x14ac:dyDescent="0.25">
      <c r="A3" s="37"/>
      <c r="B3" s="31"/>
      <c r="C3" s="47"/>
      <c r="D3" s="31"/>
      <c r="E3" s="31"/>
      <c r="F3" s="31"/>
      <c r="G3" s="31"/>
      <c r="H3" s="9"/>
      <c r="I3" s="9"/>
      <c r="J3" s="10"/>
      <c r="K3" s="10"/>
      <c r="L3" s="10"/>
      <c r="M3" s="10"/>
      <c r="N3" s="10"/>
      <c r="O3" s="10"/>
      <c r="V3" s="28"/>
      <c r="W3" s="28"/>
      <c r="AX3" s="28"/>
      <c r="AY3" s="28"/>
      <c r="BL3" s="28"/>
      <c r="BM3" s="28"/>
      <c r="BN3" s="31"/>
      <c r="BO3" s="31"/>
    </row>
    <row r="4" spans="1:81" s="5" customFormat="1" hidden="1" x14ac:dyDescent="0.25">
      <c r="A4" s="48">
        <v>31</v>
      </c>
      <c r="B4" s="19" t="s">
        <v>389</v>
      </c>
      <c r="C4" s="19" t="s">
        <v>390</v>
      </c>
      <c r="D4" s="19" t="s">
        <v>143</v>
      </c>
      <c r="E4" s="19" t="s">
        <v>382</v>
      </c>
      <c r="F4" s="19" t="s">
        <v>106</v>
      </c>
      <c r="G4" s="42" t="s">
        <v>905</v>
      </c>
      <c r="H4" s="19"/>
      <c r="I4" s="19"/>
      <c r="J4" s="19">
        <v>500</v>
      </c>
      <c r="K4" s="19">
        <v>500</v>
      </c>
      <c r="L4" s="19">
        <v>500</v>
      </c>
      <c r="M4" s="19">
        <v>500</v>
      </c>
      <c r="N4" s="19">
        <v>500</v>
      </c>
      <c r="O4" s="19"/>
      <c r="P4" s="19"/>
      <c r="Q4" s="19">
        <v>500</v>
      </c>
      <c r="R4" s="19">
        <v>500</v>
      </c>
      <c r="S4" s="19"/>
      <c r="T4" s="19"/>
      <c r="U4" s="19"/>
      <c r="V4" s="19"/>
      <c r="W4" s="19"/>
      <c r="X4" s="19"/>
      <c r="Y4" s="19"/>
      <c r="Z4" s="19"/>
      <c r="AA4" s="117"/>
      <c r="AB4" s="19"/>
      <c r="AC4" s="19"/>
      <c r="AD4" s="19"/>
      <c r="AE4" s="19"/>
      <c r="AF4" s="19"/>
      <c r="AG4" s="19"/>
      <c r="AH4" s="19"/>
      <c r="AJ4" s="28"/>
      <c r="AK4" s="19"/>
      <c r="AX4" s="28"/>
      <c r="AY4" s="28"/>
      <c r="BL4" s="28"/>
      <c r="BM4" s="28"/>
      <c r="BN4" s="31"/>
      <c r="BO4" s="31"/>
      <c r="CC4" s="275" t="s">
        <v>2401</v>
      </c>
    </row>
    <row r="5" spans="1:81" x14ac:dyDescent="0.25">
      <c r="A5" s="37">
        <f t="shared" ref="A5:A13" si="0">+A4+1</f>
        <v>32</v>
      </c>
      <c r="B5" s="31" t="str">
        <f t="shared" ref="B5:B13" si="1">+IF(C5=0,"",CONCATENATE("T-",E5,"/",TEXT(A5,"0000")))</f>
        <v>T-VI/0032</v>
      </c>
      <c r="C5" s="31" t="s">
        <v>406</v>
      </c>
      <c r="D5" s="31" t="s">
        <v>407</v>
      </c>
      <c r="E5" s="31" t="s">
        <v>398</v>
      </c>
      <c r="F5" s="31" t="s">
        <v>5</v>
      </c>
      <c r="G5" s="42" t="s">
        <v>906</v>
      </c>
      <c r="H5" s="31">
        <v>1000</v>
      </c>
      <c r="I5" s="31">
        <v>750</v>
      </c>
      <c r="J5" s="31">
        <v>750</v>
      </c>
      <c r="K5" s="31">
        <v>750</v>
      </c>
      <c r="L5" s="636">
        <v>1000</v>
      </c>
      <c r="M5" s="636"/>
      <c r="N5" s="31">
        <v>750</v>
      </c>
      <c r="O5" s="31">
        <v>750</v>
      </c>
      <c r="P5" s="31">
        <v>750</v>
      </c>
      <c r="Q5" s="31">
        <v>750</v>
      </c>
      <c r="R5" s="31">
        <v>750</v>
      </c>
      <c r="S5" s="31">
        <v>750</v>
      </c>
      <c r="T5" s="31">
        <v>750</v>
      </c>
      <c r="U5" s="31">
        <v>750</v>
      </c>
      <c r="V5" s="28"/>
      <c r="W5" s="28">
        <v>800</v>
      </c>
      <c r="X5" s="31">
        <v>800</v>
      </c>
      <c r="Y5" s="31">
        <v>800</v>
      </c>
      <c r="Z5" s="28">
        <v>800</v>
      </c>
      <c r="AA5" s="34">
        <v>800</v>
      </c>
      <c r="AB5" s="31">
        <v>800</v>
      </c>
      <c r="AC5" s="31">
        <v>800</v>
      </c>
      <c r="AD5" s="31">
        <v>800</v>
      </c>
      <c r="AE5" s="31">
        <v>800</v>
      </c>
      <c r="AF5" s="31">
        <v>800</v>
      </c>
      <c r="AG5" s="31">
        <v>800</v>
      </c>
      <c r="AH5" s="31">
        <v>800</v>
      </c>
      <c r="AI5" s="151">
        <v>800</v>
      </c>
      <c r="AJ5" s="28"/>
      <c r="AK5" s="28">
        <v>850</v>
      </c>
      <c r="AL5" s="47">
        <v>850</v>
      </c>
      <c r="AM5" s="47">
        <v>850</v>
      </c>
      <c r="AN5" s="31">
        <v>850</v>
      </c>
      <c r="AO5" s="31">
        <v>850</v>
      </c>
      <c r="AP5" s="31">
        <v>850</v>
      </c>
      <c r="AQ5" s="31">
        <v>850</v>
      </c>
      <c r="AR5" s="31">
        <v>850</v>
      </c>
      <c r="AS5" s="31">
        <v>850</v>
      </c>
      <c r="AT5" s="31">
        <v>850</v>
      </c>
      <c r="AU5" s="137">
        <v>850</v>
      </c>
      <c r="AV5" s="137">
        <v>850</v>
      </c>
      <c r="AW5" s="151">
        <v>850</v>
      </c>
      <c r="AX5" s="28"/>
      <c r="AY5" s="28">
        <v>1000</v>
      </c>
      <c r="AZ5" s="151">
        <v>1000</v>
      </c>
      <c r="BA5">
        <v>1000</v>
      </c>
      <c r="BB5">
        <v>1000</v>
      </c>
      <c r="BC5">
        <v>1000</v>
      </c>
      <c r="BD5">
        <v>1000</v>
      </c>
      <c r="BE5">
        <v>1000</v>
      </c>
      <c r="BF5">
        <v>1000</v>
      </c>
      <c r="BG5">
        <v>1000</v>
      </c>
      <c r="BH5">
        <v>1000</v>
      </c>
      <c r="BI5">
        <v>1000</v>
      </c>
      <c r="BJ5">
        <v>1000</v>
      </c>
      <c r="BK5">
        <v>1000</v>
      </c>
      <c r="BL5" s="28"/>
      <c r="BM5" s="28">
        <v>1000</v>
      </c>
      <c r="BN5" s="31">
        <v>800</v>
      </c>
      <c r="BO5" s="31">
        <v>800</v>
      </c>
      <c r="BP5" s="183">
        <v>1000</v>
      </c>
      <c r="BQ5" s="183">
        <v>1000</v>
      </c>
      <c r="BR5" s="183">
        <v>1000</v>
      </c>
      <c r="BS5" s="183">
        <v>1000</v>
      </c>
      <c r="BT5" s="183">
        <v>1000</v>
      </c>
      <c r="BU5" s="183">
        <v>1000</v>
      </c>
      <c r="BV5" s="183">
        <v>1000</v>
      </c>
      <c r="BW5" s="183">
        <v>1000</v>
      </c>
      <c r="BX5" s="183">
        <v>1000</v>
      </c>
      <c r="BY5" s="183">
        <v>1000</v>
      </c>
      <c r="BZ5" s="183">
        <v>1000</v>
      </c>
      <c r="CA5" s="183">
        <v>1000</v>
      </c>
    </row>
    <row r="6" spans="1:81" x14ac:dyDescent="0.25">
      <c r="A6" s="37">
        <f t="shared" si="0"/>
        <v>33</v>
      </c>
      <c r="B6" s="31" t="str">
        <f t="shared" si="1"/>
        <v>T-VI/0033</v>
      </c>
      <c r="C6" s="31" t="s">
        <v>381</v>
      </c>
      <c r="D6" s="31" t="s">
        <v>265</v>
      </c>
      <c r="E6" s="31" t="s">
        <v>398</v>
      </c>
      <c r="F6" s="31" t="s">
        <v>5</v>
      </c>
      <c r="G6" s="53" t="s">
        <v>907</v>
      </c>
      <c r="H6" s="31">
        <v>1000</v>
      </c>
      <c r="I6" s="31">
        <v>750</v>
      </c>
      <c r="J6" s="31">
        <v>750</v>
      </c>
      <c r="K6" s="31">
        <v>600</v>
      </c>
      <c r="L6" s="31"/>
      <c r="M6" s="31"/>
      <c r="N6" s="31">
        <v>600</v>
      </c>
      <c r="O6" s="31">
        <v>600</v>
      </c>
      <c r="P6" s="31">
        <v>600</v>
      </c>
      <c r="Q6" s="31">
        <v>600</v>
      </c>
      <c r="R6" s="31">
        <v>600</v>
      </c>
      <c r="S6" s="31">
        <v>600</v>
      </c>
      <c r="T6" s="31">
        <v>600</v>
      </c>
      <c r="U6" s="31">
        <v>600</v>
      </c>
      <c r="V6" s="28"/>
      <c r="W6" s="28">
        <v>800</v>
      </c>
      <c r="X6" s="31">
        <v>600</v>
      </c>
      <c r="Y6" s="31">
        <v>600</v>
      </c>
      <c r="Z6" s="31">
        <v>600</v>
      </c>
      <c r="AA6" s="79">
        <v>600</v>
      </c>
      <c r="AB6" s="31">
        <v>600</v>
      </c>
      <c r="AC6" s="31">
        <v>600</v>
      </c>
      <c r="AD6" s="31">
        <v>600</v>
      </c>
      <c r="AE6" s="31">
        <v>600</v>
      </c>
      <c r="AF6" s="31">
        <v>600</v>
      </c>
      <c r="AG6" s="31">
        <v>600</v>
      </c>
      <c r="AH6" s="31">
        <v>600</v>
      </c>
      <c r="AI6" s="151">
        <v>600</v>
      </c>
      <c r="AJ6" s="28"/>
      <c r="AK6" s="28">
        <v>850</v>
      </c>
      <c r="AL6" s="47">
        <v>650</v>
      </c>
      <c r="AM6" s="47">
        <v>650</v>
      </c>
      <c r="AN6" s="47">
        <v>650</v>
      </c>
      <c r="AO6" s="31">
        <v>650</v>
      </c>
      <c r="AP6" s="31">
        <v>650</v>
      </c>
      <c r="AQ6" s="31">
        <v>650</v>
      </c>
      <c r="AR6" s="31">
        <v>650</v>
      </c>
      <c r="AS6" s="31">
        <v>650</v>
      </c>
      <c r="AT6" s="31">
        <v>650</v>
      </c>
      <c r="AU6" s="137">
        <v>650</v>
      </c>
      <c r="AV6" s="137">
        <v>650</v>
      </c>
      <c r="AW6" s="137">
        <v>650</v>
      </c>
      <c r="AX6" s="28"/>
      <c r="AY6" s="28"/>
      <c r="AZ6" s="137">
        <v>700</v>
      </c>
      <c r="BA6" s="137">
        <v>700</v>
      </c>
      <c r="BB6" s="137">
        <v>700</v>
      </c>
      <c r="BC6" s="137">
        <v>700</v>
      </c>
      <c r="BD6" s="137">
        <v>700</v>
      </c>
      <c r="BE6" s="137">
        <v>700</v>
      </c>
      <c r="BF6" s="137">
        <v>700</v>
      </c>
      <c r="BG6" s="137">
        <v>700</v>
      </c>
      <c r="BH6" s="137">
        <v>700</v>
      </c>
      <c r="BI6" s="137">
        <v>700</v>
      </c>
      <c r="BJ6" s="137">
        <v>700</v>
      </c>
      <c r="BK6" s="137">
        <v>700</v>
      </c>
      <c r="BL6" s="28"/>
      <c r="BM6" s="28">
        <v>700</v>
      </c>
      <c r="BN6" s="31">
        <v>700</v>
      </c>
      <c r="BO6" s="31">
        <v>700</v>
      </c>
      <c r="BP6" s="137">
        <v>700</v>
      </c>
      <c r="BQ6" s="137">
        <v>700</v>
      </c>
      <c r="BR6" s="137">
        <v>700</v>
      </c>
      <c r="BS6" s="137">
        <v>700</v>
      </c>
      <c r="BT6" s="137">
        <v>700</v>
      </c>
      <c r="BU6" s="137">
        <v>700</v>
      </c>
      <c r="BV6" s="137">
        <v>700</v>
      </c>
      <c r="BW6" s="137">
        <v>700</v>
      </c>
      <c r="BX6" s="137">
        <v>700</v>
      </c>
      <c r="BY6" s="137">
        <v>700</v>
      </c>
      <c r="BZ6" s="137">
        <v>700</v>
      </c>
      <c r="CA6" s="318"/>
      <c r="CB6" s="151">
        <v>0</v>
      </c>
    </row>
    <row r="7" spans="1:81" x14ac:dyDescent="0.25">
      <c r="A7" s="37">
        <f t="shared" si="0"/>
        <v>34</v>
      </c>
      <c r="B7" s="31" t="str">
        <f t="shared" si="1"/>
        <v>T-VI/0034</v>
      </c>
      <c r="C7" s="31" t="s">
        <v>927</v>
      </c>
      <c r="D7" s="31" t="s">
        <v>310</v>
      </c>
      <c r="E7" s="31" t="s">
        <v>398</v>
      </c>
      <c r="F7" s="31" t="s">
        <v>5</v>
      </c>
      <c r="G7" s="42" t="s">
        <v>908</v>
      </c>
      <c r="H7" s="31"/>
      <c r="I7" s="31">
        <v>750</v>
      </c>
      <c r="J7" s="31">
        <v>500</v>
      </c>
      <c r="K7" s="31">
        <v>500</v>
      </c>
      <c r="L7" s="31">
        <v>500</v>
      </c>
      <c r="M7" s="31">
        <v>500</v>
      </c>
      <c r="N7" s="31">
        <v>500</v>
      </c>
      <c r="O7" s="31">
        <v>500</v>
      </c>
      <c r="P7" s="31">
        <v>500</v>
      </c>
      <c r="Q7" s="31">
        <v>500</v>
      </c>
      <c r="R7" s="31">
        <v>500</v>
      </c>
      <c r="S7" s="31">
        <v>500</v>
      </c>
      <c r="T7" s="31">
        <v>500</v>
      </c>
      <c r="U7" s="31">
        <v>500</v>
      </c>
      <c r="V7" s="28"/>
      <c r="W7" s="28">
        <v>800</v>
      </c>
      <c r="X7" s="31">
        <v>500</v>
      </c>
      <c r="Y7" s="31">
        <v>500</v>
      </c>
      <c r="Z7" s="31">
        <v>500</v>
      </c>
      <c r="AA7" s="79">
        <v>500</v>
      </c>
      <c r="AB7" s="31">
        <v>500</v>
      </c>
      <c r="AC7" s="31">
        <v>500</v>
      </c>
      <c r="AD7" s="31">
        <v>500</v>
      </c>
      <c r="AE7" s="31">
        <v>500</v>
      </c>
      <c r="AF7" s="31">
        <v>500</v>
      </c>
      <c r="AG7" s="31">
        <v>500</v>
      </c>
      <c r="AH7" s="31">
        <v>500</v>
      </c>
      <c r="AI7" s="137">
        <v>500</v>
      </c>
      <c r="AJ7" s="28"/>
      <c r="AK7" s="28">
        <v>850</v>
      </c>
      <c r="AL7" s="47">
        <v>550</v>
      </c>
      <c r="AM7" s="47">
        <v>550</v>
      </c>
      <c r="AN7" s="47">
        <v>550</v>
      </c>
      <c r="AO7" s="31">
        <v>550</v>
      </c>
      <c r="AP7" s="31">
        <v>550</v>
      </c>
      <c r="AQ7" s="31">
        <v>550</v>
      </c>
      <c r="AR7" s="31">
        <v>550</v>
      </c>
      <c r="AS7" s="31">
        <v>550</v>
      </c>
      <c r="AT7" s="31">
        <v>550</v>
      </c>
      <c r="AU7" s="137">
        <v>550</v>
      </c>
      <c r="AV7" s="137">
        <v>550</v>
      </c>
      <c r="AW7" s="137">
        <v>550</v>
      </c>
      <c r="AX7" s="28"/>
      <c r="AY7" s="28"/>
      <c r="AZ7" s="137">
        <v>550</v>
      </c>
      <c r="BA7" s="137">
        <v>550</v>
      </c>
      <c r="BB7" s="137">
        <v>550</v>
      </c>
      <c r="BC7" s="137">
        <v>550</v>
      </c>
      <c r="BD7" s="137">
        <v>550</v>
      </c>
      <c r="BE7" s="137">
        <v>550</v>
      </c>
      <c r="BF7" s="137">
        <v>550</v>
      </c>
      <c r="BG7" s="137">
        <v>550</v>
      </c>
      <c r="BH7" s="137">
        <v>550</v>
      </c>
      <c r="BI7" s="137">
        <v>550</v>
      </c>
      <c r="BJ7" s="137">
        <v>550</v>
      </c>
      <c r="BK7" s="137">
        <v>550</v>
      </c>
      <c r="BL7" s="28"/>
      <c r="BM7" s="28"/>
      <c r="BN7" s="31">
        <v>550</v>
      </c>
      <c r="BO7" s="31">
        <v>550</v>
      </c>
      <c r="BP7" s="137">
        <v>550</v>
      </c>
      <c r="BQ7" s="137">
        <v>550</v>
      </c>
      <c r="BR7" s="137">
        <v>550</v>
      </c>
      <c r="BS7" s="137">
        <v>550</v>
      </c>
      <c r="BT7" s="137">
        <v>550</v>
      </c>
      <c r="BU7" s="137">
        <v>550</v>
      </c>
      <c r="BV7" s="137">
        <v>550</v>
      </c>
      <c r="BW7" s="137">
        <v>550</v>
      </c>
      <c r="BX7" s="137">
        <v>550</v>
      </c>
      <c r="BY7" s="137">
        <v>550</v>
      </c>
      <c r="BZ7" s="137">
        <v>550</v>
      </c>
      <c r="CA7" s="137">
        <v>550</v>
      </c>
    </row>
    <row r="8" spans="1:81" s="5" customFormat="1" hidden="1" x14ac:dyDescent="0.25">
      <c r="A8" s="48">
        <f t="shared" si="0"/>
        <v>35</v>
      </c>
      <c r="B8" s="19" t="str">
        <f t="shared" si="1"/>
        <v>T-VI/0035</v>
      </c>
      <c r="C8" s="19" t="s">
        <v>408</v>
      </c>
      <c r="D8" s="19" t="s">
        <v>171</v>
      </c>
      <c r="E8" s="19" t="s">
        <v>398</v>
      </c>
      <c r="F8" s="19" t="s">
        <v>5</v>
      </c>
      <c r="G8" s="56" t="s">
        <v>909</v>
      </c>
      <c r="H8" s="19">
        <v>1000</v>
      </c>
      <c r="I8" s="19">
        <v>500</v>
      </c>
      <c r="J8" s="19">
        <v>750</v>
      </c>
      <c r="K8" s="19">
        <v>750</v>
      </c>
      <c r="L8" s="650">
        <v>1000</v>
      </c>
      <c r="M8" s="650"/>
      <c r="N8" s="19">
        <v>750</v>
      </c>
      <c r="O8" s="19">
        <v>750</v>
      </c>
      <c r="P8" s="19">
        <v>750</v>
      </c>
      <c r="Q8" s="19">
        <v>750</v>
      </c>
      <c r="R8" s="19">
        <v>750</v>
      </c>
      <c r="S8" s="19">
        <v>750</v>
      </c>
      <c r="T8" s="19">
        <v>750</v>
      </c>
      <c r="U8" s="19">
        <v>750</v>
      </c>
      <c r="V8" s="19"/>
      <c r="W8" s="19">
        <v>800</v>
      </c>
      <c r="X8" s="19">
        <v>800</v>
      </c>
      <c r="Y8" s="19">
        <v>800</v>
      </c>
      <c r="Z8" s="19">
        <v>800</v>
      </c>
      <c r="AA8" s="117">
        <v>800</v>
      </c>
      <c r="AB8" s="19">
        <v>800</v>
      </c>
      <c r="AC8" s="19">
        <v>800</v>
      </c>
      <c r="AD8" s="19">
        <v>800</v>
      </c>
      <c r="AE8" s="19">
        <v>800</v>
      </c>
      <c r="AF8" s="19">
        <v>800</v>
      </c>
      <c r="AG8" s="19">
        <v>800</v>
      </c>
      <c r="AH8" s="19">
        <v>800</v>
      </c>
      <c r="AI8" s="220">
        <v>800</v>
      </c>
      <c r="AJ8" s="19"/>
      <c r="AK8" s="19">
        <v>850</v>
      </c>
      <c r="AL8" s="19">
        <v>850</v>
      </c>
      <c r="AM8" s="19">
        <v>850</v>
      </c>
      <c r="AN8" s="19">
        <v>850</v>
      </c>
      <c r="AO8" s="19"/>
      <c r="AP8" s="19">
        <v>850</v>
      </c>
      <c r="AQ8" s="19">
        <v>850</v>
      </c>
      <c r="AR8" s="19">
        <v>850</v>
      </c>
      <c r="AS8" s="19">
        <v>850</v>
      </c>
      <c r="AT8" s="19">
        <v>850</v>
      </c>
      <c r="AU8" s="217">
        <v>850</v>
      </c>
      <c r="AV8" s="217">
        <v>850</v>
      </c>
      <c r="AW8" s="217">
        <v>850</v>
      </c>
      <c r="AX8" s="19"/>
      <c r="AY8" s="19"/>
      <c r="BL8" s="28"/>
      <c r="BM8" s="28"/>
      <c r="BN8" s="31"/>
      <c r="BO8" s="31"/>
      <c r="CC8" s="275" t="s">
        <v>2401</v>
      </c>
    </row>
    <row r="9" spans="1:81" x14ac:dyDescent="0.25">
      <c r="A9" s="37">
        <f t="shared" si="0"/>
        <v>36</v>
      </c>
      <c r="B9" s="31" t="str">
        <f t="shared" si="1"/>
        <v>T-VI/0036</v>
      </c>
      <c r="C9" s="31" t="s">
        <v>409</v>
      </c>
      <c r="D9" s="31" t="s">
        <v>410</v>
      </c>
      <c r="E9" s="31" t="s">
        <v>398</v>
      </c>
      <c r="F9" s="31" t="s">
        <v>5</v>
      </c>
      <c r="G9" s="53" t="s">
        <v>910</v>
      </c>
      <c r="H9" s="31">
        <v>1000</v>
      </c>
      <c r="I9" s="31">
        <v>750</v>
      </c>
      <c r="J9" s="31">
        <v>750</v>
      </c>
      <c r="K9" s="31">
        <v>750</v>
      </c>
      <c r="L9" s="636">
        <v>1000</v>
      </c>
      <c r="M9" s="636"/>
      <c r="N9" s="31">
        <v>750</v>
      </c>
      <c r="O9" s="31">
        <v>750</v>
      </c>
      <c r="P9" s="31">
        <v>750</v>
      </c>
      <c r="Q9" s="31">
        <v>750</v>
      </c>
      <c r="R9" s="31">
        <v>750</v>
      </c>
      <c r="S9" s="31">
        <v>750</v>
      </c>
      <c r="T9" s="31">
        <v>750</v>
      </c>
      <c r="U9" s="31">
        <v>750</v>
      </c>
      <c r="V9" s="28"/>
      <c r="W9" s="28">
        <v>800</v>
      </c>
      <c r="X9" s="31">
        <v>800</v>
      </c>
      <c r="Y9" s="31">
        <v>800</v>
      </c>
      <c r="Z9" s="28">
        <v>800</v>
      </c>
      <c r="AA9" s="34">
        <v>800</v>
      </c>
      <c r="AB9" s="31">
        <v>800</v>
      </c>
      <c r="AC9" s="31">
        <v>800</v>
      </c>
      <c r="AD9" s="31">
        <v>800</v>
      </c>
      <c r="AE9" s="31">
        <v>800</v>
      </c>
      <c r="AF9" s="31">
        <v>800</v>
      </c>
      <c r="AG9" s="31">
        <v>800</v>
      </c>
      <c r="AH9" s="31">
        <v>800</v>
      </c>
      <c r="AI9" s="151">
        <v>800</v>
      </c>
      <c r="AJ9" s="28"/>
      <c r="AK9" s="28">
        <v>850</v>
      </c>
      <c r="AL9" s="47">
        <v>850</v>
      </c>
      <c r="AM9" s="47">
        <v>850</v>
      </c>
      <c r="AN9" s="31">
        <v>850</v>
      </c>
      <c r="AO9" s="31">
        <v>850</v>
      </c>
      <c r="AP9" s="31">
        <v>850</v>
      </c>
      <c r="AQ9" s="31">
        <v>850</v>
      </c>
      <c r="AR9" s="31">
        <v>850</v>
      </c>
      <c r="AS9" s="31">
        <v>850</v>
      </c>
      <c r="AT9" s="31">
        <v>850</v>
      </c>
      <c r="AU9" s="137">
        <v>850</v>
      </c>
      <c r="AV9" s="137">
        <v>850</v>
      </c>
      <c r="AW9" s="183">
        <v>850</v>
      </c>
      <c r="AX9" s="28"/>
      <c r="AY9" s="28">
        <v>1000</v>
      </c>
      <c r="AZ9" s="183">
        <v>1000</v>
      </c>
      <c r="BA9" s="183"/>
      <c r="BB9" s="183">
        <v>1000</v>
      </c>
      <c r="BC9" s="183">
        <v>1000</v>
      </c>
      <c r="BD9" s="183">
        <v>1000</v>
      </c>
      <c r="BE9" s="183">
        <v>1000</v>
      </c>
      <c r="BF9" s="183">
        <v>1000</v>
      </c>
      <c r="BG9" s="183">
        <v>1000</v>
      </c>
      <c r="BH9" s="183">
        <v>1000</v>
      </c>
      <c r="BI9" s="183">
        <v>1000</v>
      </c>
      <c r="BJ9" s="183">
        <v>1000</v>
      </c>
      <c r="BK9" s="183">
        <v>1000</v>
      </c>
      <c r="BL9" s="28"/>
      <c r="BM9" s="28"/>
      <c r="BN9" s="31">
        <v>1000</v>
      </c>
      <c r="BO9" s="31">
        <v>1000</v>
      </c>
      <c r="BP9" s="151">
        <v>1000</v>
      </c>
      <c r="BQ9" s="151">
        <v>1000</v>
      </c>
      <c r="BR9" s="151">
        <v>1000</v>
      </c>
      <c r="BS9" s="151">
        <v>1000</v>
      </c>
      <c r="BT9" s="151">
        <v>1000</v>
      </c>
      <c r="BU9" s="151">
        <v>1000</v>
      </c>
      <c r="BV9" s="151">
        <v>1000</v>
      </c>
      <c r="BW9" s="151">
        <v>1000</v>
      </c>
      <c r="BX9" s="151">
        <v>1000</v>
      </c>
      <c r="BY9" s="151">
        <v>1000</v>
      </c>
      <c r="BZ9" s="151">
        <v>1000</v>
      </c>
      <c r="CA9" s="151">
        <v>1000</v>
      </c>
    </row>
    <row r="10" spans="1:81" s="5" customFormat="1" hidden="1" x14ac:dyDescent="0.25">
      <c r="A10" s="48">
        <f t="shared" si="0"/>
        <v>37</v>
      </c>
      <c r="B10" s="19" t="str">
        <f t="shared" si="1"/>
        <v>T-VI/0037</v>
      </c>
      <c r="C10" s="19" t="s">
        <v>411</v>
      </c>
      <c r="D10" s="19" t="s">
        <v>133</v>
      </c>
      <c r="E10" s="19" t="s">
        <v>398</v>
      </c>
      <c r="F10" s="19" t="s">
        <v>5</v>
      </c>
      <c r="G10" s="56" t="s">
        <v>911</v>
      </c>
      <c r="H10" s="19"/>
      <c r="I10" s="19">
        <v>500</v>
      </c>
      <c r="J10" s="19">
        <v>500</v>
      </c>
      <c r="K10" s="19">
        <v>500</v>
      </c>
      <c r="L10" s="19">
        <v>500</v>
      </c>
      <c r="M10" s="19">
        <v>500</v>
      </c>
      <c r="N10" s="19">
        <v>500</v>
      </c>
      <c r="O10" s="19">
        <v>500</v>
      </c>
      <c r="P10" s="19">
        <v>500</v>
      </c>
      <c r="Q10" s="19">
        <v>500</v>
      </c>
      <c r="R10" s="19">
        <v>500</v>
      </c>
      <c r="S10" s="19">
        <v>500</v>
      </c>
      <c r="T10" s="19">
        <v>500</v>
      </c>
      <c r="U10" s="19">
        <v>500</v>
      </c>
      <c r="V10" s="19"/>
      <c r="W10" s="19">
        <v>800</v>
      </c>
      <c r="X10" s="19">
        <v>500</v>
      </c>
      <c r="Y10" s="19">
        <v>500</v>
      </c>
      <c r="Z10" s="19">
        <v>500</v>
      </c>
      <c r="AA10" s="117">
        <v>500</v>
      </c>
      <c r="AB10" s="19">
        <v>500</v>
      </c>
      <c r="AC10" s="19">
        <v>500</v>
      </c>
      <c r="AD10" s="19">
        <v>500</v>
      </c>
      <c r="AE10" s="19">
        <v>500</v>
      </c>
      <c r="AF10" s="19">
        <v>500</v>
      </c>
      <c r="AG10" s="19">
        <v>500</v>
      </c>
      <c r="AH10" s="19">
        <v>500</v>
      </c>
      <c r="AI10" s="220">
        <v>500</v>
      </c>
      <c r="AJ10" s="19"/>
      <c r="AK10" s="19">
        <v>850</v>
      </c>
      <c r="AL10" s="19">
        <v>550</v>
      </c>
      <c r="AM10" s="19">
        <v>550</v>
      </c>
      <c r="AN10" s="19">
        <v>550</v>
      </c>
      <c r="AO10" s="19">
        <v>550</v>
      </c>
      <c r="AP10" s="19">
        <v>550</v>
      </c>
      <c r="AQ10" s="19">
        <v>550</v>
      </c>
      <c r="AR10" s="19">
        <v>550</v>
      </c>
      <c r="AS10" s="19">
        <v>550</v>
      </c>
      <c r="AT10" s="19">
        <v>550</v>
      </c>
      <c r="AU10" s="217">
        <v>550</v>
      </c>
      <c r="AV10" s="217">
        <v>550</v>
      </c>
      <c r="AW10" s="217">
        <v>550</v>
      </c>
      <c r="AX10" s="19"/>
      <c r="AY10" s="19"/>
      <c r="BL10" s="28"/>
      <c r="BM10" s="28"/>
      <c r="BN10" s="131"/>
      <c r="BO10" s="131"/>
      <c r="CC10" s="275" t="s">
        <v>2401</v>
      </c>
    </row>
    <row r="11" spans="1:81" x14ac:dyDescent="0.25">
      <c r="A11" s="37">
        <f t="shared" si="0"/>
        <v>38</v>
      </c>
      <c r="B11" s="31" t="str">
        <f t="shared" si="1"/>
        <v>T-VI/0038</v>
      </c>
      <c r="C11" s="31" t="s">
        <v>412</v>
      </c>
      <c r="D11" s="31" t="s">
        <v>28</v>
      </c>
      <c r="E11" s="31" t="s">
        <v>398</v>
      </c>
      <c r="F11" s="31" t="s">
        <v>5</v>
      </c>
      <c r="G11" s="42" t="s">
        <v>5825</v>
      </c>
      <c r="H11" s="31"/>
      <c r="I11" s="31">
        <v>750</v>
      </c>
      <c r="J11" s="31">
        <v>750</v>
      </c>
      <c r="K11" s="31">
        <v>750</v>
      </c>
      <c r="L11" s="636">
        <v>1000</v>
      </c>
      <c r="M11" s="636"/>
      <c r="N11" s="31">
        <v>750</v>
      </c>
      <c r="O11" s="31">
        <v>750</v>
      </c>
      <c r="P11" s="31">
        <v>750</v>
      </c>
      <c r="Q11" s="31">
        <v>750</v>
      </c>
      <c r="R11" s="31">
        <v>750</v>
      </c>
      <c r="S11" s="31">
        <v>750</v>
      </c>
      <c r="T11" s="31">
        <v>750</v>
      </c>
      <c r="U11" s="31">
        <v>750</v>
      </c>
      <c r="V11" s="28"/>
      <c r="W11" s="28">
        <v>800</v>
      </c>
      <c r="X11" s="31">
        <v>800</v>
      </c>
      <c r="Y11" s="31">
        <v>800</v>
      </c>
      <c r="Z11" s="28">
        <v>800</v>
      </c>
      <c r="AA11" s="34">
        <v>800</v>
      </c>
      <c r="AB11" s="31">
        <v>800</v>
      </c>
      <c r="AC11" s="31">
        <v>800</v>
      </c>
      <c r="AD11" s="31">
        <v>800</v>
      </c>
      <c r="AE11" s="31">
        <v>800</v>
      </c>
      <c r="AF11" s="31">
        <v>800</v>
      </c>
      <c r="AG11" s="31">
        <v>800</v>
      </c>
      <c r="AH11" s="31">
        <v>800</v>
      </c>
      <c r="AI11" s="151">
        <v>800</v>
      </c>
      <c r="AJ11" s="28"/>
      <c r="AK11" s="28">
        <v>850</v>
      </c>
      <c r="AL11" s="47">
        <v>850</v>
      </c>
      <c r="AM11" s="47">
        <v>850</v>
      </c>
      <c r="AN11" s="31">
        <v>850</v>
      </c>
      <c r="AO11" s="31">
        <v>0</v>
      </c>
      <c r="AP11" s="31">
        <v>850</v>
      </c>
      <c r="AQ11" s="31">
        <v>850</v>
      </c>
      <c r="AR11" s="31">
        <v>850</v>
      </c>
      <c r="AS11" s="31">
        <v>850</v>
      </c>
      <c r="AT11" s="31">
        <v>850</v>
      </c>
      <c r="AU11" s="137">
        <v>850</v>
      </c>
      <c r="AV11" s="137">
        <v>850</v>
      </c>
      <c r="AW11" s="137">
        <v>850</v>
      </c>
      <c r="AX11" s="28"/>
      <c r="AY11" s="28"/>
      <c r="AZ11" s="137">
        <v>1000</v>
      </c>
      <c r="BA11" s="137">
        <v>1000</v>
      </c>
      <c r="BB11" s="137">
        <v>1000</v>
      </c>
      <c r="BC11" s="137">
        <v>1000</v>
      </c>
      <c r="BD11" s="137">
        <v>1000</v>
      </c>
      <c r="BE11" s="137">
        <v>1000</v>
      </c>
      <c r="BF11" s="137">
        <v>1000</v>
      </c>
      <c r="BG11" s="137">
        <v>1000</v>
      </c>
      <c r="BH11" s="137">
        <v>1000</v>
      </c>
      <c r="BI11" s="137">
        <v>1000</v>
      </c>
      <c r="BJ11" s="137">
        <v>1000</v>
      </c>
      <c r="BK11" s="137">
        <v>1000</v>
      </c>
      <c r="BL11" s="28"/>
      <c r="BM11" s="28">
        <v>1000</v>
      </c>
      <c r="BN11" s="131">
        <v>1000</v>
      </c>
      <c r="BO11" s="131">
        <v>0</v>
      </c>
      <c r="BP11" s="151">
        <v>0</v>
      </c>
      <c r="BQ11">
        <v>1000</v>
      </c>
      <c r="BR11">
        <v>1000</v>
      </c>
      <c r="BS11">
        <v>1000</v>
      </c>
      <c r="BT11">
        <v>1000</v>
      </c>
      <c r="BU11">
        <v>1000</v>
      </c>
      <c r="BV11">
        <v>1000</v>
      </c>
      <c r="BW11">
        <v>1000</v>
      </c>
      <c r="BX11" s="7">
        <v>1000</v>
      </c>
      <c r="BY11" s="7">
        <v>1000</v>
      </c>
      <c r="BZ11" s="7">
        <v>1000</v>
      </c>
      <c r="CA11" s="318">
        <v>0</v>
      </c>
      <c r="CB11" s="7">
        <v>0</v>
      </c>
    </row>
    <row r="12" spans="1:81" x14ac:dyDescent="0.25">
      <c r="A12" s="37">
        <f t="shared" si="0"/>
        <v>39</v>
      </c>
      <c r="B12" s="31" t="str">
        <f t="shared" si="1"/>
        <v>T-VI/0039</v>
      </c>
      <c r="C12" s="31" t="s">
        <v>413</v>
      </c>
      <c r="D12" s="31" t="s">
        <v>304</v>
      </c>
      <c r="E12" s="31" t="s">
        <v>398</v>
      </c>
      <c r="F12" s="31" t="s">
        <v>5</v>
      </c>
      <c r="G12" s="42" t="s">
        <v>912</v>
      </c>
      <c r="H12" s="31"/>
      <c r="I12" s="31">
        <v>750</v>
      </c>
      <c r="J12" s="31">
        <v>750</v>
      </c>
      <c r="K12" s="31">
        <v>750</v>
      </c>
      <c r="L12" s="636">
        <v>1000</v>
      </c>
      <c r="M12" s="636"/>
      <c r="N12" s="31">
        <v>750</v>
      </c>
      <c r="O12" s="31">
        <v>750</v>
      </c>
      <c r="P12" s="31">
        <v>750</v>
      </c>
      <c r="Q12" s="31">
        <v>750</v>
      </c>
      <c r="R12" s="31">
        <v>750</v>
      </c>
      <c r="S12" s="31">
        <v>750</v>
      </c>
      <c r="T12" s="31">
        <v>750</v>
      </c>
      <c r="U12" s="31">
        <v>750</v>
      </c>
      <c r="V12" s="28"/>
      <c r="W12" s="28">
        <v>800</v>
      </c>
      <c r="X12" s="31">
        <v>800</v>
      </c>
      <c r="Y12" s="31">
        <v>800</v>
      </c>
      <c r="Z12" s="28">
        <v>800</v>
      </c>
      <c r="AA12" s="79">
        <v>800</v>
      </c>
      <c r="AB12" s="31">
        <v>800</v>
      </c>
      <c r="AC12" s="31">
        <v>800</v>
      </c>
      <c r="AD12" s="31">
        <v>800</v>
      </c>
      <c r="AE12" s="31">
        <v>800</v>
      </c>
      <c r="AF12" s="31">
        <v>800</v>
      </c>
      <c r="AG12" s="31">
        <v>800</v>
      </c>
      <c r="AH12" s="31">
        <v>800</v>
      </c>
      <c r="AI12" s="151">
        <v>800</v>
      </c>
      <c r="AJ12" s="28"/>
      <c r="AK12" s="28">
        <v>850</v>
      </c>
      <c r="AL12" s="47">
        <v>850</v>
      </c>
      <c r="AM12" s="47">
        <v>850</v>
      </c>
      <c r="AN12" s="31">
        <v>0</v>
      </c>
      <c r="AO12" s="31">
        <v>0</v>
      </c>
      <c r="AP12" s="31">
        <v>850</v>
      </c>
      <c r="AQ12" s="31">
        <v>850</v>
      </c>
      <c r="AR12" s="31">
        <v>850</v>
      </c>
      <c r="AS12" s="31">
        <v>850</v>
      </c>
      <c r="AT12" s="31">
        <v>850</v>
      </c>
      <c r="AU12" s="137">
        <v>850</v>
      </c>
      <c r="AV12" s="137">
        <v>850</v>
      </c>
      <c r="AW12" s="137">
        <v>850</v>
      </c>
      <c r="AX12" s="28"/>
      <c r="AY12" s="28"/>
      <c r="AZ12" s="137">
        <v>1000</v>
      </c>
      <c r="BA12" s="137">
        <v>1000</v>
      </c>
      <c r="BB12" s="137">
        <v>1000</v>
      </c>
      <c r="BC12" s="137">
        <v>1000</v>
      </c>
      <c r="BD12" s="137">
        <v>1000</v>
      </c>
      <c r="BE12" s="137">
        <v>1000</v>
      </c>
      <c r="BF12" s="137">
        <v>1000</v>
      </c>
      <c r="BG12" s="137">
        <v>1000</v>
      </c>
      <c r="BH12" s="137">
        <v>1000</v>
      </c>
      <c r="BI12" s="137">
        <v>1000</v>
      </c>
      <c r="BJ12" s="137">
        <v>1000</v>
      </c>
      <c r="BK12" s="318"/>
      <c r="BL12" s="28"/>
      <c r="BM12" s="28">
        <v>1000</v>
      </c>
      <c r="BN12" s="31"/>
      <c r="BO12" s="31"/>
      <c r="BP12" s="318"/>
      <c r="BQ12" s="318"/>
      <c r="BR12" s="318"/>
      <c r="BS12">
        <v>1000</v>
      </c>
      <c r="BT12">
        <v>1000</v>
      </c>
      <c r="BU12">
        <v>1000</v>
      </c>
      <c r="BV12">
        <v>1000</v>
      </c>
      <c r="BW12">
        <v>1000</v>
      </c>
      <c r="BX12">
        <v>1000</v>
      </c>
      <c r="BY12" s="318" t="s">
        <v>2472</v>
      </c>
      <c r="BZ12" s="318"/>
      <c r="CA12" s="318"/>
      <c r="CB12">
        <v>0</v>
      </c>
    </row>
    <row r="13" spans="1:81" s="5" customFormat="1" hidden="1" x14ac:dyDescent="0.25">
      <c r="A13" s="48">
        <f t="shared" si="0"/>
        <v>40</v>
      </c>
      <c r="B13" s="19" t="str">
        <f t="shared" si="1"/>
        <v>T-VI/0040</v>
      </c>
      <c r="C13" s="19" t="s">
        <v>414</v>
      </c>
      <c r="D13" s="19" t="s">
        <v>415</v>
      </c>
      <c r="E13" s="19" t="s">
        <v>398</v>
      </c>
      <c r="F13" s="19" t="s">
        <v>5</v>
      </c>
      <c r="G13" s="56" t="s">
        <v>913</v>
      </c>
      <c r="H13" s="19"/>
      <c r="I13" s="19">
        <v>750</v>
      </c>
      <c r="J13" s="19">
        <v>750</v>
      </c>
      <c r="K13" s="19">
        <v>750</v>
      </c>
      <c r="L13" s="650">
        <v>1000</v>
      </c>
      <c r="M13" s="650"/>
      <c r="N13" s="19">
        <v>750</v>
      </c>
      <c r="O13" s="19">
        <v>750</v>
      </c>
      <c r="P13" s="19">
        <v>750</v>
      </c>
      <c r="Q13" s="19">
        <v>750</v>
      </c>
      <c r="R13" s="19">
        <v>750</v>
      </c>
      <c r="S13" s="19">
        <v>750</v>
      </c>
      <c r="T13" s="19">
        <v>750</v>
      </c>
      <c r="U13" s="19">
        <v>750</v>
      </c>
      <c r="V13" s="19"/>
      <c r="W13" s="19">
        <v>800</v>
      </c>
      <c r="X13" s="19">
        <v>800</v>
      </c>
      <c r="Y13" s="19">
        <v>800</v>
      </c>
      <c r="Z13" s="19">
        <v>800</v>
      </c>
      <c r="AA13" s="117">
        <v>800</v>
      </c>
      <c r="AB13" s="19">
        <v>800</v>
      </c>
      <c r="AC13" s="19">
        <v>800</v>
      </c>
      <c r="AD13" s="19">
        <v>800</v>
      </c>
      <c r="AE13" s="19">
        <v>800</v>
      </c>
      <c r="AF13" s="19">
        <v>800</v>
      </c>
      <c r="AG13" s="19">
        <v>800</v>
      </c>
      <c r="AH13" s="19">
        <v>800</v>
      </c>
      <c r="AI13" s="220">
        <v>800</v>
      </c>
      <c r="AJ13" s="19"/>
      <c r="AK13" s="19">
        <v>850</v>
      </c>
      <c r="AL13" s="19">
        <v>850</v>
      </c>
      <c r="AM13" s="19">
        <v>850</v>
      </c>
      <c r="AN13" s="19">
        <v>850</v>
      </c>
      <c r="AO13" s="19">
        <v>850</v>
      </c>
      <c r="AP13" s="19">
        <v>850</v>
      </c>
      <c r="AQ13" s="19">
        <v>850</v>
      </c>
      <c r="AR13" s="19">
        <v>850</v>
      </c>
      <c r="AS13" s="19">
        <v>850</v>
      </c>
      <c r="AT13" s="19">
        <v>850</v>
      </c>
      <c r="AU13" s="217">
        <v>850</v>
      </c>
      <c r="AV13" s="217">
        <v>850</v>
      </c>
      <c r="AW13" s="217">
        <v>850</v>
      </c>
      <c r="AX13" s="19"/>
      <c r="AY13" s="19"/>
      <c r="BL13" s="28"/>
      <c r="BM13" s="28"/>
      <c r="BN13" s="31"/>
      <c r="BO13" s="31"/>
      <c r="CC13" s="275" t="s">
        <v>2401</v>
      </c>
    </row>
    <row r="14" spans="1:81" x14ac:dyDescent="0.25">
      <c r="A14" s="37">
        <v>177</v>
      </c>
      <c r="B14" s="31" t="str">
        <f>+IF(C14=0,"",CONCATENATE("T-",E14,"/",TEXT(A14,"0000")))</f>
        <v>T-VI/0177</v>
      </c>
      <c r="C14" s="31" t="s">
        <v>438</v>
      </c>
      <c r="D14" s="31" t="s">
        <v>435</v>
      </c>
      <c r="E14" s="31" t="s">
        <v>398</v>
      </c>
      <c r="F14" s="31" t="s">
        <v>5</v>
      </c>
      <c r="G14" s="42" t="s">
        <v>915</v>
      </c>
      <c r="H14" s="31"/>
      <c r="I14" s="31">
        <v>750</v>
      </c>
      <c r="J14" s="113"/>
      <c r="K14" s="113"/>
      <c r="L14" s="113"/>
      <c r="M14" s="113"/>
      <c r="N14" s="113"/>
      <c r="O14" s="113"/>
      <c r="P14" s="113"/>
      <c r="Q14" s="31">
        <v>750</v>
      </c>
      <c r="R14" s="31">
        <v>750</v>
      </c>
      <c r="S14" s="31">
        <v>750</v>
      </c>
      <c r="T14" s="31">
        <v>750</v>
      </c>
      <c r="U14" s="31">
        <v>750</v>
      </c>
      <c r="V14" s="28"/>
      <c r="W14" s="28">
        <v>800</v>
      </c>
      <c r="X14" s="31">
        <v>600</v>
      </c>
      <c r="Y14" s="31">
        <v>600</v>
      </c>
      <c r="Z14" s="28">
        <v>800</v>
      </c>
      <c r="AA14" s="34">
        <v>800</v>
      </c>
      <c r="AB14" s="31">
        <v>600</v>
      </c>
      <c r="AC14" s="31">
        <v>600</v>
      </c>
      <c r="AD14" s="31">
        <v>600</v>
      </c>
      <c r="AE14" s="31">
        <v>600</v>
      </c>
      <c r="AF14" s="31">
        <v>600</v>
      </c>
      <c r="AG14" s="31">
        <v>600</v>
      </c>
      <c r="AH14" s="31">
        <v>600</v>
      </c>
      <c r="AI14" s="151">
        <v>600</v>
      </c>
      <c r="AJ14" s="28"/>
      <c r="AK14" s="28">
        <v>850</v>
      </c>
      <c r="AL14" s="47">
        <v>650</v>
      </c>
      <c r="AM14" s="47">
        <v>650</v>
      </c>
      <c r="AN14" s="31">
        <v>650</v>
      </c>
      <c r="AO14" s="31">
        <v>650</v>
      </c>
      <c r="AP14" s="31">
        <v>650</v>
      </c>
      <c r="AQ14" s="31">
        <v>650</v>
      </c>
      <c r="AR14" s="31">
        <v>650</v>
      </c>
      <c r="AS14" s="31">
        <v>650</v>
      </c>
      <c r="AT14" s="31">
        <v>650</v>
      </c>
      <c r="AU14" s="137">
        <v>650</v>
      </c>
      <c r="AV14" s="137">
        <v>650</v>
      </c>
      <c r="AW14" s="151">
        <v>650</v>
      </c>
      <c r="AX14" s="28"/>
      <c r="AY14" s="28"/>
      <c r="AZ14" s="151">
        <v>750</v>
      </c>
      <c r="BA14" s="151">
        <v>750</v>
      </c>
      <c r="BC14">
        <v>750</v>
      </c>
      <c r="BD14">
        <v>750</v>
      </c>
      <c r="BE14">
        <v>750</v>
      </c>
      <c r="BF14">
        <v>750</v>
      </c>
      <c r="BG14">
        <v>750</v>
      </c>
      <c r="BH14">
        <v>750</v>
      </c>
      <c r="BI14" s="7">
        <v>750</v>
      </c>
      <c r="BJ14" s="7">
        <v>750</v>
      </c>
      <c r="BK14" s="7">
        <v>750</v>
      </c>
      <c r="BL14" s="28"/>
      <c r="BM14" s="28">
        <v>1000</v>
      </c>
      <c r="BN14" s="31">
        <v>750</v>
      </c>
      <c r="BO14" s="31">
        <v>750</v>
      </c>
      <c r="BR14">
        <v>750</v>
      </c>
      <c r="BS14">
        <v>750</v>
      </c>
      <c r="BT14">
        <v>750</v>
      </c>
      <c r="BU14">
        <v>750</v>
      </c>
      <c r="BV14">
        <v>750</v>
      </c>
      <c r="BW14">
        <v>750</v>
      </c>
      <c r="BX14">
        <v>750</v>
      </c>
      <c r="BY14">
        <v>750</v>
      </c>
      <c r="BZ14">
        <v>750</v>
      </c>
      <c r="CA14">
        <v>750</v>
      </c>
    </row>
    <row r="15" spans="1:81" x14ac:dyDescent="0.25">
      <c r="A15" s="37">
        <f>+A14+2</f>
        <v>179</v>
      </c>
      <c r="B15" s="31" t="str">
        <f>+IF(C15=0,"",CONCATENATE("T-",E15,"/",TEXT(A15,"0000")))</f>
        <v>T-VI/0179</v>
      </c>
      <c r="C15" s="31" t="s">
        <v>441</v>
      </c>
      <c r="D15" s="31" t="s">
        <v>439</v>
      </c>
      <c r="E15" s="31" t="s">
        <v>398</v>
      </c>
      <c r="F15" s="31" t="s">
        <v>5</v>
      </c>
      <c r="G15" s="42" t="s">
        <v>914</v>
      </c>
      <c r="H15" s="31"/>
      <c r="I15" s="31">
        <v>750</v>
      </c>
      <c r="J15" s="113"/>
      <c r="K15" s="113"/>
      <c r="L15" s="113"/>
      <c r="M15" s="113"/>
      <c r="N15" s="113"/>
      <c r="O15" s="113"/>
      <c r="P15" s="113"/>
      <c r="Q15" s="31">
        <v>750</v>
      </c>
      <c r="R15" s="31">
        <v>750</v>
      </c>
      <c r="S15" s="31">
        <v>750</v>
      </c>
      <c r="T15" s="31">
        <v>750</v>
      </c>
      <c r="U15" s="31">
        <v>750</v>
      </c>
      <c r="V15" s="28"/>
      <c r="W15" s="28">
        <v>800</v>
      </c>
      <c r="X15" s="31">
        <v>800</v>
      </c>
      <c r="Y15" s="31">
        <v>800</v>
      </c>
      <c r="Z15" s="31">
        <v>800</v>
      </c>
      <c r="AA15" s="79">
        <v>800</v>
      </c>
      <c r="AB15" s="31">
        <v>800</v>
      </c>
      <c r="AC15" s="31">
        <v>800</v>
      </c>
      <c r="AD15" s="31">
        <v>800</v>
      </c>
      <c r="AE15" s="31">
        <v>800</v>
      </c>
      <c r="AF15" s="31">
        <v>800</v>
      </c>
      <c r="AG15" s="31">
        <v>800</v>
      </c>
      <c r="AH15" s="31">
        <v>800</v>
      </c>
      <c r="AI15" s="151">
        <v>800</v>
      </c>
      <c r="AJ15" s="28"/>
      <c r="AK15" s="28">
        <v>850</v>
      </c>
      <c r="AL15" s="47">
        <v>850</v>
      </c>
      <c r="AM15" s="47">
        <v>850</v>
      </c>
      <c r="AN15" s="31">
        <v>850</v>
      </c>
      <c r="AO15" s="31">
        <v>850</v>
      </c>
      <c r="AP15" s="31">
        <v>850</v>
      </c>
      <c r="AQ15" s="31">
        <v>850</v>
      </c>
      <c r="AR15" s="31">
        <v>850</v>
      </c>
      <c r="AS15" s="31">
        <v>850</v>
      </c>
      <c r="AT15" s="31">
        <v>850</v>
      </c>
      <c r="AU15" s="137">
        <v>850</v>
      </c>
      <c r="AV15" s="137">
        <v>850</v>
      </c>
      <c r="AW15" s="137">
        <v>850</v>
      </c>
      <c r="AX15" s="28"/>
      <c r="AY15" s="28">
        <v>1000</v>
      </c>
      <c r="AZ15" s="137">
        <v>1000</v>
      </c>
      <c r="BA15" s="137">
        <v>1000</v>
      </c>
      <c r="BB15" s="137">
        <v>1000</v>
      </c>
      <c r="BC15" s="137">
        <v>1000</v>
      </c>
      <c r="BD15" s="137">
        <v>1000</v>
      </c>
      <c r="BE15" s="137">
        <v>1000</v>
      </c>
      <c r="BF15" s="137">
        <v>1000</v>
      </c>
      <c r="BG15" s="137">
        <v>1000</v>
      </c>
      <c r="BH15" s="137">
        <v>1000</v>
      </c>
      <c r="BI15" s="137">
        <v>1000</v>
      </c>
      <c r="BJ15" s="137">
        <v>1000</v>
      </c>
      <c r="BK15" s="137">
        <v>1000</v>
      </c>
      <c r="BL15" s="28"/>
      <c r="BM15" s="28">
        <v>1000</v>
      </c>
      <c r="BN15" s="31">
        <v>1000</v>
      </c>
      <c r="BO15" s="31">
        <v>1000</v>
      </c>
      <c r="BP15" s="137">
        <v>1000</v>
      </c>
      <c r="BQ15" s="137">
        <v>1000</v>
      </c>
      <c r="BR15" s="137">
        <v>1000</v>
      </c>
      <c r="BS15" s="137">
        <v>1000</v>
      </c>
      <c r="BT15" s="137">
        <v>1000</v>
      </c>
      <c r="BU15" s="137">
        <v>1000</v>
      </c>
      <c r="BV15" s="137">
        <v>1000</v>
      </c>
      <c r="BW15" s="137">
        <v>1000</v>
      </c>
      <c r="BX15" s="137">
        <v>1000</v>
      </c>
      <c r="BY15" s="137">
        <v>1000</v>
      </c>
      <c r="BZ15" s="137">
        <v>1000</v>
      </c>
      <c r="CA15" s="137">
        <v>1000</v>
      </c>
    </row>
    <row r="16" spans="1:81" x14ac:dyDescent="0.25">
      <c r="A16" s="37">
        <v>212</v>
      </c>
      <c r="B16" s="31" t="s">
        <v>2217</v>
      </c>
      <c r="C16" s="31" t="s">
        <v>611</v>
      </c>
      <c r="D16" s="31" t="s">
        <v>545</v>
      </c>
      <c r="E16" s="31" t="s">
        <v>612</v>
      </c>
      <c r="F16" s="31" t="s">
        <v>459</v>
      </c>
      <c r="G16" s="42" t="s">
        <v>916</v>
      </c>
      <c r="V16" s="28">
        <v>1000</v>
      </c>
      <c r="W16" s="28">
        <v>800</v>
      </c>
      <c r="X16" s="110">
        <v>650</v>
      </c>
      <c r="Y16" s="31">
        <v>650</v>
      </c>
      <c r="Z16" s="31">
        <v>650</v>
      </c>
      <c r="AA16" s="79">
        <v>650</v>
      </c>
      <c r="AB16" s="31">
        <v>650</v>
      </c>
      <c r="AC16" s="31">
        <v>650</v>
      </c>
      <c r="AD16" s="137">
        <v>650</v>
      </c>
      <c r="AE16" s="31">
        <v>650</v>
      </c>
      <c r="AF16" s="31">
        <v>650</v>
      </c>
      <c r="AG16" s="31">
        <v>650</v>
      </c>
      <c r="AH16" s="31">
        <v>650</v>
      </c>
      <c r="AI16" s="151">
        <v>650</v>
      </c>
      <c r="AJ16" s="28"/>
      <c r="AK16" s="28">
        <v>850</v>
      </c>
      <c r="AL16" s="47">
        <v>700</v>
      </c>
      <c r="AM16" s="47">
        <v>700</v>
      </c>
      <c r="AN16" s="31">
        <v>700</v>
      </c>
      <c r="AO16" s="31">
        <v>700</v>
      </c>
      <c r="AP16" s="31">
        <v>700</v>
      </c>
      <c r="AQ16" s="31">
        <v>700</v>
      </c>
      <c r="AR16" s="31">
        <v>700</v>
      </c>
      <c r="AS16" s="31">
        <v>700</v>
      </c>
      <c r="AT16" s="31">
        <v>700</v>
      </c>
      <c r="AU16" s="151">
        <v>700</v>
      </c>
      <c r="AV16" s="151">
        <v>700</v>
      </c>
      <c r="AW16" s="151">
        <v>700</v>
      </c>
      <c r="AX16" s="28"/>
      <c r="AY16" s="28"/>
      <c r="AZ16" s="151">
        <v>800</v>
      </c>
      <c r="BA16" s="151">
        <v>800</v>
      </c>
      <c r="BB16" s="151">
        <v>800</v>
      </c>
      <c r="BC16" s="151">
        <v>800</v>
      </c>
      <c r="BD16" s="151">
        <v>800</v>
      </c>
      <c r="BE16" s="151">
        <v>800</v>
      </c>
      <c r="BF16" s="151">
        <v>800</v>
      </c>
      <c r="BG16" s="151">
        <v>800</v>
      </c>
      <c r="BH16" s="151">
        <v>800</v>
      </c>
      <c r="BI16" s="151">
        <v>800</v>
      </c>
      <c r="BJ16" s="151">
        <v>800</v>
      </c>
      <c r="BK16" s="151">
        <v>800</v>
      </c>
      <c r="BL16" s="28"/>
      <c r="BM16" s="28">
        <v>1000</v>
      </c>
      <c r="BN16" s="31">
        <v>800</v>
      </c>
      <c r="BO16" s="31">
        <v>800</v>
      </c>
      <c r="BP16" s="137">
        <v>800</v>
      </c>
      <c r="BQ16" s="137">
        <v>800</v>
      </c>
      <c r="BR16" s="137">
        <v>800</v>
      </c>
      <c r="BS16" s="137">
        <v>800</v>
      </c>
      <c r="BT16" s="137">
        <v>800</v>
      </c>
      <c r="BU16" s="137">
        <v>800</v>
      </c>
      <c r="BV16" s="137">
        <v>800</v>
      </c>
      <c r="BW16" s="137">
        <v>800</v>
      </c>
      <c r="BX16" s="137">
        <v>800</v>
      </c>
      <c r="BY16" s="137">
        <v>800</v>
      </c>
      <c r="BZ16" s="137">
        <v>800</v>
      </c>
      <c r="CA16" s="137">
        <v>800</v>
      </c>
    </row>
    <row r="17" spans="1:81" x14ac:dyDescent="0.25">
      <c r="A17" s="37">
        <v>236</v>
      </c>
      <c r="B17" s="31" t="s">
        <v>613</v>
      </c>
      <c r="C17" s="31" t="s">
        <v>614</v>
      </c>
      <c r="D17" s="31" t="s">
        <v>615</v>
      </c>
      <c r="E17" s="31" t="s">
        <v>612</v>
      </c>
      <c r="F17" s="31" t="s">
        <v>459</v>
      </c>
      <c r="G17" s="42" t="s">
        <v>917</v>
      </c>
      <c r="V17" s="28">
        <v>1000</v>
      </c>
      <c r="W17" s="28">
        <v>800</v>
      </c>
      <c r="X17" s="31">
        <v>800</v>
      </c>
      <c r="Y17" s="31">
        <v>800</v>
      </c>
      <c r="Z17" s="31">
        <v>800</v>
      </c>
      <c r="AA17" s="79">
        <v>800</v>
      </c>
      <c r="AB17" s="31">
        <v>800</v>
      </c>
      <c r="AC17" s="31">
        <v>800</v>
      </c>
      <c r="AD17" s="31">
        <v>800</v>
      </c>
      <c r="AE17" s="31">
        <v>800</v>
      </c>
      <c r="AF17" s="31">
        <v>800</v>
      </c>
      <c r="AG17" s="31">
        <v>800</v>
      </c>
      <c r="AH17" s="31">
        <v>800</v>
      </c>
      <c r="AI17" s="151">
        <v>800</v>
      </c>
      <c r="AJ17" s="28"/>
      <c r="AK17" s="28">
        <v>850</v>
      </c>
      <c r="AL17" s="47">
        <v>850</v>
      </c>
      <c r="AM17" s="47">
        <v>850</v>
      </c>
      <c r="AN17" s="47">
        <v>850</v>
      </c>
      <c r="AO17" s="47">
        <v>850</v>
      </c>
      <c r="AP17" s="47">
        <v>850</v>
      </c>
      <c r="AQ17" s="31">
        <v>850</v>
      </c>
      <c r="AR17" s="31">
        <v>850</v>
      </c>
      <c r="AS17" s="31">
        <v>850</v>
      </c>
      <c r="AT17" s="31">
        <v>850</v>
      </c>
      <c r="AU17" s="151">
        <v>850</v>
      </c>
      <c r="AV17" s="151">
        <v>850</v>
      </c>
      <c r="AW17" s="151">
        <v>850</v>
      </c>
      <c r="AX17" s="28"/>
      <c r="AY17" s="28">
        <v>1000</v>
      </c>
      <c r="AZ17" s="151">
        <v>1000</v>
      </c>
      <c r="BA17" s="151">
        <v>1000</v>
      </c>
      <c r="BB17" s="151">
        <v>1000</v>
      </c>
      <c r="BC17" s="151">
        <v>1000</v>
      </c>
      <c r="BD17" s="151">
        <v>1000</v>
      </c>
      <c r="BE17" s="151">
        <v>1000</v>
      </c>
      <c r="BF17" s="151">
        <v>1000</v>
      </c>
      <c r="BG17" s="151">
        <v>1000</v>
      </c>
      <c r="BH17" s="151">
        <v>1000</v>
      </c>
      <c r="BI17" s="151">
        <v>1000</v>
      </c>
      <c r="BJ17" s="151">
        <v>1000</v>
      </c>
      <c r="BK17" s="151">
        <v>1000</v>
      </c>
      <c r="BL17" s="28"/>
      <c r="BM17" s="28">
        <v>1000</v>
      </c>
      <c r="BN17" s="31">
        <v>1000</v>
      </c>
      <c r="BO17" s="31">
        <v>1000</v>
      </c>
      <c r="BP17" s="137">
        <v>1000</v>
      </c>
      <c r="BQ17" s="137">
        <v>1000</v>
      </c>
      <c r="BR17" s="137">
        <v>1000</v>
      </c>
      <c r="BS17" s="137">
        <v>1000</v>
      </c>
      <c r="BT17" s="137">
        <v>1000</v>
      </c>
      <c r="BU17" s="137">
        <v>1000</v>
      </c>
      <c r="BV17" s="137">
        <v>1000</v>
      </c>
      <c r="BW17" s="137">
        <v>1000</v>
      </c>
      <c r="BX17" s="137">
        <v>1000</v>
      </c>
      <c r="BY17" s="137">
        <v>1000</v>
      </c>
      <c r="BZ17" s="137">
        <v>1000</v>
      </c>
      <c r="CA17" s="137">
        <v>1000</v>
      </c>
    </row>
    <row r="18" spans="1:81" x14ac:dyDescent="0.25">
      <c r="A18" s="37">
        <v>256</v>
      </c>
      <c r="B18" s="31" t="str">
        <f>+IF(C18=0,"",CONCATENATE("T-",E18,"/",TEXT(A18,"0000")))</f>
        <v>T-VII/0256</v>
      </c>
      <c r="C18" s="31" t="s">
        <v>625</v>
      </c>
      <c r="D18" s="31" t="s">
        <v>626</v>
      </c>
      <c r="E18" s="31" t="s">
        <v>612</v>
      </c>
      <c r="F18" s="31" t="s">
        <v>459</v>
      </c>
      <c r="G18" s="42" t="s">
        <v>918</v>
      </c>
      <c r="V18" s="28">
        <v>1000</v>
      </c>
      <c r="W18" s="28">
        <v>800</v>
      </c>
      <c r="X18" s="31">
        <v>800</v>
      </c>
      <c r="Y18" s="31">
        <v>800</v>
      </c>
      <c r="Z18" s="31">
        <v>800</v>
      </c>
      <c r="AA18" s="79">
        <v>800</v>
      </c>
      <c r="AB18" s="31">
        <v>800</v>
      </c>
      <c r="AC18" s="31">
        <v>800</v>
      </c>
      <c r="AD18" s="31">
        <v>800</v>
      </c>
      <c r="AE18" s="31">
        <v>800</v>
      </c>
      <c r="AF18" s="31">
        <v>800</v>
      </c>
      <c r="AG18" s="31">
        <v>800</v>
      </c>
      <c r="AH18" s="31">
        <v>800</v>
      </c>
      <c r="AI18" s="151">
        <v>800</v>
      </c>
      <c r="AJ18" s="28"/>
      <c r="AK18" s="28">
        <v>850</v>
      </c>
      <c r="AL18" s="47">
        <v>850</v>
      </c>
      <c r="AM18" s="47">
        <v>850</v>
      </c>
      <c r="AN18" s="31">
        <v>850</v>
      </c>
      <c r="AO18" s="31">
        <v>850</v>
      </c>
      <c r="AP18" s="47">
        <v>850</v>
      </c>
      <c r="AQ18" s="31">
        <v>850</v>
      </c>
      <c r="AR18" s="31">
        <v>850</v>
      </c>
      <c r="AS18" s="31">
        <v>850</v>
      </c>
      <c r="AT18" s="31">
        <v>850</v>
      </c>
      <c r="AU18" s="137">
        <v>850</v>
      </c>
      <c r="AV18" s="137">
        <v>850</v>
      </c>
      <c r="AW18" s="137">
        <v>850</v>
      </c>
      <c r="AX18" s="28"/>
      <c r="AY18" s="28"/>
      <c r="AZ18" s="137">
        <v>1000</v>
      </c>
      <c r="BA18" s="137">
        <v>1000</v>
      </c>
      <c r="BB18" s="137">
        <v>1000</v>
      </c>
      <c r="BC18" s="137">
        <v>1000</v>
      </c>
      <c r="BD18" s="137">
        <v>1000</v>
      </c>
      <c r="BE18" s="137">
        <v>1000</v>
      </c>
      <c r="BF18" s="137">
        <v>1000</v>
      </c>
      <c r="BG18" s="137">
        <v>1000</v>
      </c>
      <c r="BH18" s="137">
        <v>1000</v>
      </c>
      <c r="BI18" s="137">
        <v>1000</v>
      </c>
      <c r="BJ18" s="137">
        <v>1000</v>
      </c>
      <c r="BK18" s="137">
        <v>1000</v>
      </c>
      <c r="BL18" s="28"/>
      <c r="BM18" s="28"/>
      <c r="BN18" s="31">
        <v>800</v>
      </c>
      <c r="BO18" s="31">
        <v>800</v>
      </c>
      <c r="BP18" s="137">
        <v>1000</v>
      </c>
      <c r="BQ18" s="137">
        <v>1000</v>
      </c>
      <c r="BR18" s="137">
        <v>1000</v>
      </c>
      <c r="BS18" s="137">
        <v>1000</v>
      </c>
      <c r="BT18" s="137">
        <v>1000</v>
      </c>
      <c r="BU18" s="137">
        <v>1000</v>
      </c>
      <c r="BV18" s="137">
        <v>1000</v>
      </c>
      <c r="BW18" s="137">
        <v>1000</v>
      </c>
      <c r="BX18" s="137">
        <v>1000</v>
      </c>
      <c r="BY18" s="318" t="s">
        <v>2471</v>
      </c>
      <c r="BZ18" s="318"/>
      <c r="CA18" s="318"/>
      <c r="CB18">
        <v>0</v>
      </c>
    </row>
    <row r="19" spans="1:81" s="5" customFormat="1" hidden="1" x14ac:dyDescent="0.25">
      <c r="A19" s="216">
        <v>300</v>
      </c>
      <c r="B19" s="201" t="s">
        <v>1081</v>
      </c>
      <c r="C19" s="201" t="s">
        <v>1077</v>
      </c>
      <c r="D19" s="201" t="s">
        <v>1078</v>
      </c>
      <c r="E19" s="217" t="s">
        <v>1079</v>
      </c>
      <c r="F19" s="217" t="s">
        <v>991</v>
      </c>
      <c r="G19" s="218" t="s">
        <v>1080</v>
      </c>
      <c r="V19" s="19"/>
      <c r="W19" s="19"/>
      <c r="AB19" s="19"/>
      <c r="AC19" s="19"/>
      <c r="AD19" s="19"/>
      <c r="AE19" s="19"/>
      <c r="AF19" s="19"/>
      <c r="AG19" s="19"/>
      <c r="AH19" s="19"/>
      <c r="AJ19" s="19">
        <v>2000</v>
      </c>
      <c r="AK19" s="19">
        <v>850</v>
      </c>
      <c r="AL19" s="19">
        <v>850</v>
      </c>
      <c r="AM19" s="19">
        <v>850</v>
      </c>
      <c r="AN19" s="19">
        <v>850</v>
      </c>
      <c r="AO19" s="19">
        <v>850</v>
      </c>
      <c r="AP19" s="19">
        <v>850</v>
      </c>
      <c r="AQ19" s="19">
        <v>850</v>
      </c>
      <c r="AR19" s="19">
        <v>850</v>
      </c>
      <c r="AS19" s="19">
        <v>850</v>
      </c>
      <c r="AT19" s="19">
        <v>850</v>
      </c>
      <c r="AU19" s="220">
        <v>850</v>
      </c>
      <c r="AV19" s="220"/>
      <c r="AW19" s="220"/>
      <c r="AX19" s="19"/>
      <c r="AY19" s="19"/>
      <c r="BL19" s="28"/>
      <c r="BM19" s="28"/>
      <c r="BN19" s="31"/>
      <c r="BO19" s="31"/>
      <c r="CC19" s="275" t="s">
        <v>2401</v>
      </c>
    </row>
    <row r="20" spans="1:81" s="5" customFormat="1" hidden="1" x14ac:dyDescent="0.25">
      <c r="A20" s="48">
        <v>317</v>
      </c>
      <c r="B20" s="19" t="s">
        <v>1135</v>
      </c>
      <c r="C20" s="19" t="s">
        <v>1133</v>
      </c>
      <c r="D20" s="19" t="s">
        <v>1128</v>
      </c>
      <c r="E20" s="19" t="s">
        <v>1079</v>
      </c>
      <c r="F20" s="19" t="s">
        <v>991</v>
      </c>
      <c r="G20" s="56" t="s">
        <v>1134</v>
      </c>
      <c r="AJ20" s="19">
        <v>1500</v>
      </c>
      <c r="AK20" s="19"/>
      <c r="AL20" s="19">
        <v>850</v>
      </c>
      <c r="AM20" s="19">
        <v>850</v>
      </c>
      <c r="AN20" s="19">
        <v>850</v>
      </c>
      <c r="AO20" s="19">
        <v>850</v>
      </c>
      <c r="AP20" s="19">
        <v>850</v>
      </c>
      <c r="AQ20" s="19">
        <v>850</v>
      </c>
      <c r="AR20" s="19"/>
      <c r="AS20" s="19"/>
      <c r="AT20" s="19"/>
      <c r="AX20" s="19"/>
      <c r="AY20" s="19"/>
      <c r="BL20" s="28"/>
      <c r="BM20" s="28"/>
      <c r="BN20" s="31"/>
      <c r="BO20" s="31"/>
      <c r="CC20" s="275" t="s">
        <v>2401</v>
      </c>
    </row>
    <row r="21" spans="1:81" x14ac:dyDescent="0.25">
      <c r="A21" s="59">
        <v>370</v>
      </c>
      <c r="B21" s="47" t="s">
        <v>1318</v>
      </c>
      <c r="C21" s="31" t="s">
        <v>1316</v>
      </c>
      <c r="D21" s="31" t="s">
        <v>176</v>
      </c>
      <c r="E21" s="47" t="s">
        <v>1079</v>
      </c>
      <c r="F21" s="47" t="s">
        <v>991</v>
      </c>
      <c r="G21" s="53" t="s">
        <v>1317</v>
      </c>
      <c r="AJ21" s="28">
        <v>500</v>
      </c>
      <c r="AK21" s="28">
        <v>850</v>
      </c>
      <c r="AL21" s="113"/>
      <c r="AM21" s="31">
        <v>850</v>
      </c>
      <c r="AN21" s="31">
        <v>0</v>
      </c>
      <c r="AO21" s="31">
        <v>0</v>
      </c>
      <c r="AP21" s="31">
        <v>850</v>
      </c>
      <c r="AQ21" s="31">
        <v>850</v>
      </c>
      <c r="AR21" s="31">
        <v>850</v>
      </c>
      <c r="AS21" s="31">
        <v>850</v>
      </c>
      <c r="AT21" s="31">
        <v>850</v>
      </c>
      <c r="AU21" s="137">
        <v>850</v>
      </c>
      <c r="AV21" s="137">
        <v>850</v>
      </c>
      <c r="AW21" s="137">
        <v>850</v>
      </c>
      <c r="AX21" s="28"/>
      <c r="AY21" s="28">
        <v>1000</v>
      </c>
      <c r="AZ21" s="137">
        <v>1000</v>
      </c>
      <c r="BA21" s="137">
        <v>1000</v>
      </c>
      <c r="BB21" s="137">
        <v>1000</v>
      </c>
      <c r="BC21" s="137">
        <v>1000</v>
      </c>
      <c r="BD21" s="137">
        <v>1000</v>
      </c>
      <c r="BE21" s="137">
        <v>1000</v>
      </c>
      <c r="BF21" s="137">
        <v>1000</v>
      </c>
      <c r="BG21" s="137">
        <v>1000</v>
      </c>
      <c r="BH21" s="137">
        <v>1000</v>
      </c>
      <c r="BI21" s="137">
        <v>1000</v>
      </c>
      <c r="BJ21" s="137">
        <v>1000</v>
      </c>
      <c r="BK21" s="137">
        <v>1000</v>
      </c>
      <c r="BL21" s="28"/>
      <c r="BM21" s="28"/>
      <c r="BN21" s="31">
        <v>800</v>
      </c>
      <c r="BO21" s="31">
        <v>800</v>
      </c>
      <c r="BP21" s="151">
        <v>1000</v>
      </c>
      <c r="BQ21" s="151">
        <v>1000</v>
      </c>
      <c r="BR21" s="151">
        <v>1000</v>
      </c>
      <c r="BS21" s="151">
        <v>1000</v>
      </c>
      <c r="BT21" s="151">
        <v>1000</v>
      </c>
      <c r="BU21" s="151">
        <v>1000</v>
      </c>
      <c r="BV21" s="151">
        <v>1000</v>
      </c>
      <c r="BW21" s="151">
        <v>1000</v>
      </c>
      <c r="BX21" s="151">
        <v>1000</v>
      </c>
      <c r="BY21" s="151">
        <v>1000</v>
      </c>
      <c r="BZ21" s="151">
        <v>1000</v>
      </c>
      <c r="CA21" s="151">
        <v>1000</v>
      </c>
    </row>
    <row r="22" spans="1:81" x14ac:dyDescent="0.25">
      <c r="A22" s="59">
        <v>380</v>
      </c>
      <c r="B22" s="31" t="s">
        <v>1372</v>
      </c>
      <c r="C22" s="31" t="s">
        <v>1370</v>
      </c>
      <c r="D22" s="31" t="s">
        <v>1371</v>
      </c>
      <c r="E22" s="137" t="s">
        <v>1079</v>
      </c>
      <c r="F22" s="137" t="s">
        <v>991</v>
      </c>
      <c r="G22" s="41" t="s">
        <v>1590</v>
      </c>
      <c r="AJ22" s="28">
        <v>1000</v>
      </c>
      <c r="AK22" s="28">
        <v>850</v>
      </c>
      <c r="AL22" s="113"/>
      <c r="AM22" s="113"/>
      <c r="AN22" s="113"/>
      <c r="AO22" s="113"/>
      <c r="AP22" s="113"/>
      <c r="AQ22" s="113"/>
      <c r="AR22" s="113"/>
      <c r="AS22" s="31">
        <v>850</v>
      </c>
      <c r="AT22" s="31">
        <v>850</v>
      </c>
      <c r="AU22">
        <v>850</v>
      </c>
      <c r="AV22">
        <v>850</v>
      </c>
      <c r="AW22">
        <v>850</v>
      </c>
      <c r="AX22" s="28"/>
      <c r="AY22" s="28">
        <v>1000</v>
      </c>
      <c r="AZ22">
        <v>1000</v>
      </c>
      <c r="BA22">
        <v>1000</v>
      </c>
      <c r="BC22">
        <v>1000</v>
      </c>
      <c r="BD22">
        <v>1000</v>
      </c>
      <c r="BE22">
        <v>1000</v>
      </c>
      <c r="BF22">
        <v>1000</v>
      </c>
      <c r="BG22">
        <v>1000</v>
      </c>
      <c r="BH22">
        <v>1000</v>
      </c>
      <c r="BI22">
        <v>1000</v>
      </c>
      <c r="BJ22" s="7">
        <v>1000</v>
      </c>
      <c r="BK22" s="7">
        <v>1000</v>
      </c>
      <c r="BL22" s="28"/>
      <c r="BM22" s="28">
        <v>1000</v>
      </c>
      <c r="BN22" s="31">
        <v>800</v>
      </c>
      <c r="BO22" s="31">
        <v>800</v>
      </c>
      <c r="BP22" s="7">
        <v>1000</v>
      </c>
      <c r="BQ22" s="7">
        <v>1000</v>
      </c>
      <c r="BR22" s="7">
        <v>1000</v>
      </c>
      <c r="BS22" s="7">
        <v>1000</v>
      </c>
      <c r="BT22" s="7">
        <v>1000</v>
      </c>
      <c r="BU22" s="7">
        <v>1000</v>
      </c>
      <c r="BV22" s="7">
        <v>1000</v>
      </c>
      <c r="BW22" s="7">
        <v>1000</v>
      </c>
      <c r="BX22" s="7">
        <v>1000</v>
      </c>
      <c r="BY22" s="7">
        <v>1000</v>
      </c>
      <c r="BZ22" s="7">
        <v>1000</v>
      </c>
      <c r="CA22" s="7">
        <v>1000</v>
      </c>
    </row>
    <row r="23" spans="1:81" x14ac:dyDescent="0.25">
      <c r="A23" s="164">
        <v>345</v>
      </c>
      <c r="B23" s="137" t="s">
        <v>1588</v>
      </c>
      <c r="C23" t="s">
        <v>1585</v>
      </c>
      <c r="D23" t="s">
        <v>1586</v>
      </c>
      <c r="E23" s="137" t="s">
        <v>1587</v>
      </c>
      <c r="F23" s="137" t="s">
        <v>1350</v>
      </c>
      <c r="G23" s="53" t="s">
        <v>1589</v>
      </c>
      <c r="AJ23" s="80"/>
      <c r="AK23" s="80"/>
      <c r="AX23" s="28">
        <v>1000</v>
      </c>
      <c r="AY23" s="28"/>
      <c r="AZ23">
        <v>1000</v>
      </c>
      <c r="BA23">
        <v>1000</v>
      </c>
      <c r="BB23">
        <v>0</v>
      </c>
      <c r="BC23">
        <v>1000</v>
      </c>
      <c r="BD23">
        <v>1000</v>
      </c>
      <c r="BE23">
        <v>1000</v>
      </c>
      <c r="BF23">
        <v>1000</v>
      </c>
      <c r="BG23">
        <v>1000</v>
      </c>
      <c r="BH23">
        <v>1000</v>
      </c>
      <c r="BI23">
        <v>1000</v>
      </c>
      <c r="BJ23" s="7">
        <v>1000</v>
      </c>
      <c r="BK23" s="7">
        <v>1000</v>
      </c>
      <c r="BL23" s="28"/>
      <c r="BM23" s="28"/>
      <c r="BN23" s="31">
        <v>1000</v>
      </c>
      <c r="BO23" s="31">
        <v>1000</v>
      </c>
      <c r="BP23" s="183">
        <v>1000</v>
      </c>
      <c r="BQ23" s="183">
        <v>1000</v>
      </c>
      <c r="BR23" s="183">
        <v>1000</v>
      </c>
      <c r="BS23" s="183">
        <v>1000</v>
      </c>
      <c r="BT23" s="183">
        <v>600</v>
      </c>
      <c r="BU23" s="183">
        <v>1000</v>
      </c>
      <c r="BV23" s="183">
        <v>1000</v>
      </c>
      <c r="BW23" s="183">
        <v>1000</v>
      </c>
      <c r="BX23" s="183">
        <v>1000</v>
      </c>
      <c r="BY23" s="183">
        <v>1000</v>
      </c>
      <c r="BZ23" s="183">
        <v>1000</v>
      </c>
      <c r="CA23" s="183">
        <v>1000</v>
      </c>
    </row>
    <row r="24" spans="1:81" x14ac:dyDescent="0.25">
      <c r="A24" s="164">
        <v>451</v>
      </c>
      <c r="B24" s="137" t="s">
        <v>1613</v>
      </c>
      <c r="C24" t="s">
        <v>1611</v>
      </c>
      <c r="D24" t="s">
        <v>1612</v>
      </c>
      <c r="E24" s="137" t="s">
        <v>1587</v>
      </c>
      <c r="F24" s="137" t="s">
        <v>1350</v>
      </c>
      <c r="G24" s="181" t="s">
        <v>1614</v>
      </c>
      <c r="AJ24" s="28"/>
      <c r="AK24" s="28"/>
      <c r="AX24" s="28">
        <v>1000</v>
      </c>
      <c r="AY24" s="28">
        <v>1000</v>
      </c>
      <c r="AZ24">
        <v>1000</v>
      </c>
      <c r="BA24">
        <v>0</v>
      </c>
      <c r="BB24">
        <v>0</v>
      </c>
      <c r="BC24">
        <v>1000</v>
      </c>
      <c r="BD24">
        <v>1000</v>
      </c>
      <c r="BE24">
        <v>1000</v>
      </c>
      <c r="BF24">
        <v>1000</v>
      </c>
      <c r="BG24">
        <v>1000</v>
      </c>
      <c r="BH24">
        <v>1000</v>
      </c>
      <c r="BI24">
        <v>1000</v>
      </c>
      <c r="BJ24">
        <v>1000</v>
      </c>
      <c r="BK24">
        <v>1000</v>
      </c>
      <c r="BL24" s="28"/>
      <c r="BM24" s="28">
        <v>1000</v>
      </c>
      <c r="BN24" s="31">
        <v>1000</v>
      </c>
      <c r="BO24" s="31">
        <v>1000</v>
      </c>
      <c r="BP24" s="183">
        <v>1000</v>
      </c>
      <c r="BQ24" s="183">
        <v>1000</v>
      </c>
      <c r="BR24" s="183">
        <v>1000</v>
      </c>
      <c r="BS24" s="183">
        <v>1000</v>
      </c>
      <c r="BT24" s="183">
        <v>1000</v>
      </c>
      <c r="BU24" s="183">
        <v>1000</v>
      </c>
      <c r="BV24" s="183">
        <v>1000</v>
      </c>
      <c r="BW24" s="183">
        <v>1000</v>
      </c>
      <c r="BX24" s="183">
        <v>1000</v>
      </c>
      <c r="BY24" s="183">
        <v>1000</v>
      </c>
      <c r="BZ24" s="183">
        <v>1000</v>
      </c>
      <c r="CA24" s="183">
        <v>1000</v>
      </c>
    </row>
    <row r="25" spans="1:81" x14ac:dyDescent="0.25">
      <c r="A25" s="37">
        <v>67</v>
      </c>
      <c r="B25" s="31" t="s">
        <v>396</v>
      </c>
      <c r="C25" s="47" t="s">
        <v>397</v>
      </c>
      <c r="D25" s="47" t="s">
        <v>243</v>
      </c>
      <c r="E25" s="31" t="s">
        <v>382</v>
      </c>
      <c r="F25" s="31" t="s">
        <v>106</v>
      </c>
      <c r="G25" s="42" t="s">
        <v>896</v>
      </c>
      <c r="H25" s="31"/>
      <c r="I25" s="31">
        <v>750</v>
      </c>
      <c r="J25" s="31">
        <v>700</v>
      </c>
      <c r="K25" s="31">
        <v>700</v>
      </c>
      <c r="L25" s="31">
        <v>700</v>
      </c>
      <c r="M25" s="31">
        <v>700</v>
      </c>
      <c r="N25" s="31">
        <v>750</v>
      </c>
      <c r="O25" s="31">
        <v>750</v>
      </c>
      <c r="P25" s="31">
        <v>750</v>
      </c>
      <c r="Q25" s="31">
        <v>750</v>
      </c>
      <c r="R25" s="31">
        <v>750</v>
      </c>
      <c r="S25" s="31">
        <v>750</v>
      </c>
      <c r="T25" s="31">
        <v>750</v>
      </c>
      <c r="U25" s="31">
        <v>750</v>
      </c>
      <c r="V25" s="28"/>
      <c r="W25" s="28">
        <v>800</v>
      </c>
      <c r="X25" s="31">
        <v>800</v>
      </c>
      <c r="Y25" s="31">
        <v>750</v>
      </c>
      <c r="Z25" s="31">
        <v>800</v>
      </c>
      <c r="AA25" s="31">
        <v>800</v>
      </c>
      <c r="AB25" s="31">
        <v>800</v>
      </c>
      <c r="AC25" s="31">
        <v>800</v>
      </c>
      <c r="AD25" s="31">
        <v>800</v>
      </c>
      <c r="AE25" s="31">
        <v>800</v>
      </c>
      <c r="AF25" s="31">
        <v>800</v>
      </c>
      <c r="AG25" s="31">
        <v>800</v>
      </c>
      <c r="AH25" s="31">
        <v>800</v>
      </c>
      <c r="AI25" s="31">
        <v>800</v>
      </c>
      <c r="AJ25" s="28"/>
      <c r="AK25" s="28"/>
      <c r="AL25" s="31">
        <v>850</v>
      </c>
      <c r="AM25" s="31">
        <v>850</v>
      </c>
      <c r="AN25" s="31"/>
      <c r="AO25" s="31">
        <v>800</v>
      </c>
      <c r="AP25" s="31">
        <v>800</v>
      </c>
      <c r="AQ25" s="31">
        <v>800</v>
      </c>
      <c r="AR25" s="31">
        <v>800</v>
      </c>
      <c r="AS25" s="47">
        <v>800</v>
      </c>
      <c r="AT25" s="47">
        <v>800</v>
      </c>
      <c r="AU25" s="31">
        <v>800</v>
      </c>
      <c r="AV25" s="31">
        <v>800</v>
      </c>
      <c r="AW25" s="79">
        <v>800</v>
      </c>
      <c r="AX25" s="28"/>
      <c r="AY25" s="28">
        <v>1000</v>
      </c>
      <c r="AZ25" s="151">
        <v>1000</v>
      </c>
      <c r="BA25" s="151">
        <v>1000</v>
      </c>
      <c r="BB25" s="151">
        <v>0</v>
      </c>
      <c r="BC25">
        <v>1000</v>
      </c>
      <c r="BD25">
        <v>1000</v>
      </c>
      <c r="BE25">
        <v>1000</v>
      </c>
      <c r="BF25">
        <v>1000</v>
      </c>
      <c r="BG25">
        <v>1000</v>
      </c>
      <c r="BH25">
        <v>1000</v>
      </c>
      <c r="BI25">
        <v>1000</v>
      </c>
      <c r="BJ25">
        <v>1000</v>
      </c>
      <c r="BK25">
        <v>1000</v>
      </c>
      <c r="BL25" s="28"/>
      <c r="BM25" s="28"/>
      <c r="BN25" s="31">
        <v>1000</v>
      </c>
      <c r="BO25" s="31">
        <v>1000</v>
      </c>
      <c r="BP25" s="183">
        <v>1000</v>
      </c>
      <c r="BQ25" s="183">
        <v>1000</v>
      </c>
      <c r="BR25" s="183">
        <v>1000</v>
      </c>
      <c r="BS25" s="183">
        <v>1000</v>
      </c>
      <c r="BT25" s="183">
        <v>1000</v>
      </c>
      <c r="BU25" s="183">
        <v>1000</v>
      </c>
      <c r="BV25" s="183">
        <v>1000</v>
      </c>
      <c r="BW25" s="183">
        <v>1000</v>
      </c>
      <c r="BX25" s="183">
        <v>1000</v>
      </c>
      <c r="BY25" s="318">
        <v>1000</v>
      </c>
      <c r="BZ25" s="318">
        <v>1000</v>
      </c>
      <c r="CA25" s="318">
        <v>1000</v>
      </c>
    </row>
    <row r="26" spans="1:81" x14ac:dyDescent="0.25">
      <c r="AJ26" s="103"/>
      <c r="AK26" s="103"/>
      <c r="AX26" s="28"/>
      <c r="AY26" s="28"/>
      <c r="BL26" s="28"/>
      <c r="BM26" s="28"/>
      <c r="BN26" s="31"/>
      <c r="BO26" s="31"/>
    </row>
    <row r="27" spans="1:81" x14ac:dyDescent="0.25">
      <c r="AJ27" s="103"/>
      <c r="AK27" s="103"/>
      <c r="AX27" s="28"/>
      <c r="AY27" s="28"/>
      <c r="BL27" s="28"/>
      <c r="BM27" s="28"/>
      <c r="BN27" s="31"/>
      <c r="BO27" s="31"/>
    </row>
    <row r="28" spans="1:81" x14ac:dyDescent="0.25">
      <c r="B28" s="90" t="s">
        <v>930</v>
      </c>
      <c r="C28" s="91">
        <v>7</v>
      </c>
      <c r="D28" s="91" t="s">
        <v>935</v>
      </c>
      <c r="AX28" s="28"/>
      <c r="AY28" s="28"/>
      <c r="BL28" s="28"/>
      <c r="BM28" s="28"/>
      <c r="BN28" s="31"/>
      <c r="BO28" s="31"/>
    </row>
    <row r="29" spans="1:81" x14ac:dyDescent="0.25">
      <c r="B29" s="92"/>
      <c r="C29" s="91"/>
      <c r="D29" s="91" t="s">
        <v>940</v>
      </c>
      <c r="AX29" s="28"/>
      <c r="AY29" s="28"/>
      <c r="BL29" s="28"/>
      <c r="BM29" s="28"/>
      <c r="BN29" s="31"/>
      <c r="BO29" s="31"/>
    </row>
    <row r="30" spans="1:81" x14ac:dyDescent="0.25">
      <c r="B30" s="86"/>
      <c r="C30" s="62"/>
      <c r="BL30" s="28"/>
      <c r="BM30" s="28"/>
      <c r="BN30" s="31"/>
      <c r="BO30" s="31"/>
    </row>
    <row r="31" spans="1:81" x14ac:dyDescent="0.25">
      <c r="A31">
        <v>3</v>
      </c>
      <c r="B31" s="62">
        <v>200</v>
      </c>
      <c r="C31" s="99">
        <v>0</v>
      </c>
      <c r="D31" s="88">
        <f t="shared" ref="D31:D42" si="2">IFERROR(C31*B31, 0)</f>
        <v>0</v>
      </c>
      <c r="BL31" s="28"/>
      <c r="BM31" s="28"/>
      <c r="BN31" s="31"/>
      <c r="BO31" s="31"/>
    </row>
    <row r="32" spans="1:81" x14ac:dyDescent="0.25">
      <c r="A32">
        <v>4</v>
      </c>
      <c r="B32" s="62">
        <v>300</v>
      </c>
      <c r="C32" s="99">
        <v>0</v>
      </c>
      <c r="D32" s="88">
        <f t="shared" si="2"/>
        <v>0</v>
      </c>
      <c r="BL32" s="28"/>
      <c r="BM32" s="28"/>
      <c r="BN32" s="31"/>
      <c r="BO32" s="31"/>
    </row>
    <row r="33" spans="1:64" x14ac:dyDescent="0.25">
      <c r="A33">
        <v>5</v>
      </c>
      <c r="B33" s="62">
        <v>350</v>
      </c>
      <c r="C33" s="99">
        <v>0</v>
      </c>
      <c r="D33" s="88">
        <f t="shared" si="2"/>
        <v>0</v>
      </c>
    </row>
    <row r="34" spans="1:64" x14ac:dyDescent="0.25">
      <c r="A34">
        <v>6</v>
      </c>
      <c r="B34" s="62">
        <v>400</v>
      </c>
      <c r="C34" s="99">
        <v>0</v>
      </c>
      <c r="D34" s="88">
        <f t="shared" si="2"/>
        <v>0</v>
      </c>
    </row>
    <row r="35" spans="1:64" x14ac:dyDescent="0.25">
      <c r="A35">
        <v>7</v>
      </c>
      <c r="B35" s="62">
        <v>500</v>
      </c>
      <c r="C35" s="99">
        <v>2</v>
      </c>
      <c r="D35" s="88">
        <f t="shared" si="2"/>
        <v>1000</v>
      </c>
    </row>
    <row r="36" spans="1:64" x14ac:dyDescent="0.25">
      <c r="A36">
        <v>8</v>
      </c>
      <c r="B36" s="62">
        <v>550</v>
      </c>
      <c r="C36" s="99">
        <v>0</v>
      </c>
      <c r="D36" s="88">
        <f t="shared" si="2"/>
        <v>0</v>
      </c>
      <c r="BL36" t="s">
        <v>990</v>
      </c>
    </row>
    <row r="37" spans="1:64" x14ac:dyDescent="0.25">
      <c r="A37">
        <v>9</v>
      </c>
      <c r="B37" s="62">
        <v>600</v>
      </c>
      <c r="C37" s="99">
        <v>2</v>
      </c>
      <c r="D37" s="88">
        <f t="shared" si="2"/>
        <v>1200</v>
      </c>
    </row>
    <row r="38" spans="1:64" x14ac:dyDescent="0.25">
      <c r="A38">
        <v>10</v>
      </c>
      <c r="B38" s="62">
        <v>650</v>
      </c>
      <c r="C38" s="99">
        <v>1</v>
      </c>
      <c r="D38" s="88">
        <f t="shared" si="2"/>
        <v>650</v>
      </c>
    </row>
    <row r="39" spans="1:64" x14ac:dyDescent="0.25">
      <c r="A39">
        <v>11</v>
      </c>
      <c r="B39" s="62">
        <v>700</v>
      </c>
      <c r="C39" s="99">
        <v>0</v>
      </c>
      <c r="D39" s="88">
        <f t="shared" si="2"/>
        <v>0</v>
      </c>
    </row>
    <row r="40" spans="1:64" x14ac:dyDescent="0.25">
      <c r="A40">
        <v>12</v>
      </c>
      <c r="B40" s="62">
        <v>750</v>
      </c>
      <c r="C40" s="99">
        <v>0</v>
      </c>
      <c r="D40" s="88">
        <f t="shared" si="2"/>
        <v>0</v>
      </c>
    </row>
    <row r="41" spans="1:64" x14ac:dyDescent="0.25">
      <c r="A41">
        <v>13</v>
      </c>
      <c r="B41" s="62">
        <v>800</v>
      </c>
      <c r="C41" s="99">
        <v>9</v>
      </c>
      <c r="D41" s="88">
        <f t="shared" si="2"/>
        <v>7200</v>
      </c>
    </row>
    <row r="42" spans="1:64" x14ac:dyDescent="0.25">
      <c r="B42" s="62" t="s">
        <v>931</v>
      </c>
      <c r="C42" s="62">
        <v>0</v>
      </c>
      <c r="D42" s="88">
        <f t="shared" si="2"/>
        <v>0</v>
      </c>
    </row>
    <row r="43" spans="1:64" ht="15.75" thickBot="1" x14ac:dyDescent="0.3">
      <c r="B43" s="87" t="s">
        <v>932</v>
      </c>
      <c r="C43" s="94">
        <f>SUM(C31:C42)</f>
        <v>14</v>
      </c>
      <c r="D43" s="96">
        <f>SUM(D31:D42)</f>
        <v>10050</v>
      </c>
    </row>
    <row r="44" spans="1:64" ht="15.75" thickTop="1" x14ac:dyDescent="0.25">
      <c r="B44" t="s">
        <v>933</v>
      </c>
      <c r="C44" s="62"/>
    </row>
    <row r="45" spans="1:64" outlineLevel="1" x14ac:dyDescent="0.25">
      <c r="B45" t="s">
        <v>937</v>
      </c>
      <c r="C45" s="62"/>
      <c r="D45" s="88">
        <f>-SUM(X3:X32)</f>
        <v>-10850</v>
      </c>
    </row>
    <row r="46" spans="1:64" ht="15.75" outlineLevel="1" thickBot="1" x14ac:dyDescent="0.3">
      <c r="B46" t="s">
        <v>936</v>
      </c>
      <c r="C46" s="62"/>
      <c r="D46" s="95">
        <f>+D43+D45</f>
        <v>-800</v>
      </c>
    </row>
    <row r="47" spans="1:64" ht="15.75" thickTop="1" x14ac:dyDescent="0.25"/>
    <row r="48" spans="1:64" outlineLevel="1" x14ac:dyDescent="0.25">
      <c r="B48" t="s">
        <v>941</v>
      </c>
      <c r="C48" s="97"/>
      <c r="D48" s="88">
        <f>-SUM(Y4:Y50)</f>
        <v>-10800</v>
      </c>
    </row>
    <row r="49" spans="2:4" ht="15.75" outlineLevel="1" thickBot="1" x14ac:dyDescent="0.3">
      <c r="B49" t="s">
        <v>942</v>
      </c>
      <c r="C49" s="97"/>
      <c r="D49" s="95">
        <f>+D43+D48</f>
        <v>-750</v>
      </c>
    </row>
    <row r="50" spans="2:4" ht="15.75" thickTop="1" x14ac:dyDescent="0.25"/>
    <row r="51" spans="2:4" outlineLevel="1" x14ac:dyDescent="0.25">
      <c r="B51" t="s">
        <v>943</v>
      </c>
      <c r="C51" s="97"/>
      <c r="D51" s="88">
        <f>-SUM(Z4:Z52)</f>
        <v>-11050</v>
      </c>
    </row>
    <row r="52" spans="2:4" ht="15.75" outlineLevel="1" thickBot="1" x14ac:dyDescent="0.3">
      <c r="B52" t="s">
        <v>944</v>
      </c>
      <c r="C52" s="97"/>
      <c r="D52" s="95">
        <f>+D43+D51</f>
        <v>-1000</v>
      </c>
    </row>
    <row r="53" spans="2:4" ht="15.75" thickTop="1" x14ac:dyDescent="0.25"/>
    <row r="54" spans="2:4" outlineLevel="1" x14ac:dyDescent="0.25">
      <c r="B54" t="s">
        <v>945</v>
      </c>
      <c r="C54" s="97"/>
      <c r="D54" s="88">
        <f>-SUM(AA4:AA52)</f>
        <v>-11050</v>
      </c>
    </row>
    <row r="55" spans="2:4" ht="15.75" outlineLevel="1" thickBot="1" x14ac:dyDescent="0.3">
      <c r="B55" t="s">
        <v>946</v>
      </c>
      <c r="C55" s="97"/>
      <c r="D55" s="95">
        <f>+D43+D54</f>
        <v>-1000</v>
      </c>
    </row>
    <row r="56" spans="2:4" ht="15.75" thickTop="1" x14ac:dyDescent="0.25"/>
    <row r="57" spans="2:4" x14ac:dyDescent="0.25">
      <c r="B57" t="s">
        <v>951</v>
      </c>
      <c r="C57" s="116"/>
      <c r="D57" s="88">
        <f>-SUM(AB4:AB55)</f>
        <v>-10850</v>
      </c>
    </row>
    <row r="58" spans="2:4" ht="15.75" thickBot="1" x14ac:dyDescent="0.3">
      <c r="B58" t="s">
        <v>952</v>
      </c>
      <c r="C58" s="116"/>
      <c r="D58" s="95">
        <f>+D43+D57</f>
        <v>-800</v>
      </c>
    </row>
    <row r="59" spans="2:4" ht="15.75" thickTop="1" x14ac:dyDescent="0.25"/>
    <row r="60" spans="2:4" x14ac:dyDescent="0.25">
      <c r="B60" t="s">
        <v>974</v>
      </c>
      <c r="D60" s="126">
        <f>-SUM(AC4:AC24)</f>
        <v>-10050</v>
      </c>
    </row>
    <row r="61" spans="2:4" ht="15.75" thickBot="1" x14ac:dyDescent="0.3">
      <c r="B61" t="s">
        <v>975</v>
      </c>
      <c r="D61" s="125">
        <f>+D43+D60</f>
        <v>0</v>
      </c>
    </row>
    <row r="62" spans="2:4" ht="15.75" thickTop="1" x14ac:dyDescent="0.25"/>
    <row r="63" spans="2:4" x14ac:dyDescent="0.25">
      <c r="B63" t="s">
        <v>976</v>
      </c>
      <c r="D63" s="126">
        <f>-SUM(AD4:AD30)</f>
        <v>-10850</v>
      </c>
    </row>
    <row r="64" spans="2:4" ht="15.75" thickBot="1" x14ac:dyDescent="0.3">
      <c r="B64" t="s">
        <v>977</v>
      </c>
      <c r="D64" s="125">
        <f>+D43+D63</f>
        <v>-800</v>
      </c>
    </row>
    <row r="65" spans="2:4" ht="15.75" thickTop="1" x14ac:dyDescent="0.25"/>
    <row r="66" spans="2:4" x14ac:dyDescent="0.25">
      <c r="B66" t="s">
        <v>978</v>
      </c>
      <c r="D66" s="126">
        <f>-SUM(AE4:AE30)</f>
        <v>-10850</v>
      </c>
    </row>
    <row r="67" spans="2:4" ht="15.75" thickBot="1" x14ac:dyDescent="0.3">
      <c r="B67" t="s">
        <v>979</v>
      </c>
      <c r="D67" s="125">
        <f>+D43+D66</f>
        <v>-800</v>
      </c>
    </row>
    <row r="68" spans="2:4" ht="15.75" thickTop="1" x14ac:dyDescent="0.25"/>
    <row r="69" spans="2:4" x14ac:dyDescent="0.25">
      <c r="B69" t="s">
        <v>980</v>
      </c>
      <c r="D69" s="126">
        <f>-SUM(AF4:AF30)</f>
        <v>-10850</v>
      </c>
    </row>
    <row r="70" spans="2:4" ht="15.75" thickBot="1" x14ac:dyDescent="0.3">
      <c r="B70" t="s">
        <v>981</v>
      </c>
      <c r="D70" s="125">
        <f>+D43+D69</f>
        <v>-800</v>
      </c>
    </row>
    <row r="71" spans="2:4" ht="15.75" thickTop="1" x14ac:dyDescent="0.25"/>
    <row r="72" spans="2:4" x14ac:dyDescent="0.25">
      <c r="B72" t="s">
        <v>982</v>
      </c>
      <c r="D72" s="126">
        <f>-SUM(AG4:AG30)</f>
        <v>-10850</v>
      </c>
    </row>
    <row r="73" spans="2:4" ht="15.75" thickBot="1" x14ac:dyDescent="0.3">
      <c r="B73" t="s">
        <v>983</v>
      </c>
      <c r="D73" s="125">
        <f>+D43+D72</f>
        <v>-800</v>
      </c>
    </row>
    <row r="74" spans="2:4" ht="15.75" thickTop="1" x14ac:dyDescent="0.25"/>
    <row r="75" spans="2:4" x14ac:dyDescent="0.25">
      <c r="B75" t="s">
        <v>984</v>
      </c>
      <c r="D75" s="126">
        <f>-SUM(AH4:AH30)</f>
        <v>-10850</v>
      </c>
    </row>
    <row r="76" spans="2:4" ht="15.75" thickBot="1" x14ac:dyDescent="0.3">
      <c r="B76" t="s">
        <v>985</v>
      </c>
      <c r="D76" s="125">
        <f>+D43+D75</f>
        <v>-800</v>
      </c>
    </row>
    <row r="77" spans="2:4" ht="15.75" thickTop="1" x14ac:dyDescent="0.25"/>
    <row r="78" spans="2:4" x14ac:dyDescent="0.25">
      <c r="B78" t="s">
        <v>987</v>
      </c>
      <c r="D78" s="126">
        <f>-SUM(AI4:AI33)</f>
        <v>-10850</v>
      </c>
    </row>
    <row r="79" spans="2:4" ht="15.75" thickBot="1" x14ac:dyDescent="0.3">
      <c r="B79" t="s">
        <v>988</v>
      </c>
      <c r="D79" s="125">
        <f>+D43+D78</f>
        <v>-800</v>
      </c>
    </row>
    <row r="80" spans="2:4" ht="15.75" thickTop="1" x14ac:dyDescent="0.25"/>
  </sheetData>
  <autoFilter ref="A3:AO18"/>
  <mergeCells count="6">
    <mergeCell ref="L13:M13"/>
    <mergeCell ref="L5:M5"/>
    <mergeCell ref="L9:M9"/>
    <mergeCell ref="L8:M8"/>
    <mergeCell ref="L11:M11"/>
    <mergeCell ref="L12:M12"/>
  </mergeCells>
  <pageMargins left="0.2" right="0.2" top="0.5" bottom="0.5" header="0.3" footer="0.3"/>
  <pageSetup paperSize="9" scale="110" orientation="portrait" horizontalDpi="4294967293" verticalDpi="4294967293" r:id="rId1"/>
  <headerFooter>
    <oddHeader>&amp;L&amp;"Calibri"&amp;10&amp;K000000CLASSIFICATION: C1 - CONTROLLED&amp;1#</oddHeader>
  </headerFooter>
  <customProperties>
    <customPr name="_pios_id" r:id="rId2"/>
  </customPropertie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3:J43"/>
  <sheetViews>
    <sheetView workbookViewId="0">
      <selection activeCell="L14" sqref="L14"/>
    </sheetView>
  </sheetViews>
  <sheetFormatPr defaultRowHeight="15" x14ac:dyDescent="0.25"/>
  <cols>
    <col min="3" max="3" width="12.5703125" customWidth="1"/>
    <col min="5" max="5" width="11.28515625" customWidth="1"/>
    <col min="6" max="6" width="1" customWidth="1"/>
    <col min="10" max="10" width="12.5703125" customWidth="1"/>
  </cols>
  <sheetData>
    <row r="3" spans="2:10" x14ac:dyDescent="0.25">
      <c r="C3" s="662" t="s">
        <v>1928</v>
      </c>
      <c r="D3" s="662"/>
      <c r="E3" s="662"/>
      <c r="H3" s="662" t="s">
        <v>1928</v>
      </c>
      <c r="I3" s="662"/>
      <c r="J3" s="662"/>
    </row>
    <row r="4" spans="2:10" x14ac:dyDescent="0.25">
      <c r="C4" s="660" t="s">
        <v>1929</v>
      </c>
      <c r="D4" s="660"/>
      <c r="E4" s="660"/>
      <c r="H4" s="660" t="s">
        <v>1929</v>
      </c>
      <c r="I4" s="660"/>
      <c r="J4" s="660"/>
    </row>
    <row r="5" spans="2:10" x14ac:dyDescent="0.25">
      <c r="B5" s="661" t="s">
        <v>1930</v>
      </c>
      <c r="C5" s="661"/>
      <c r="D5" s="632" t="s">
        <v>1931</v>
      </c>
      <c r="E5" s="632"/>
      <c r="G5" s="661" t="s">
        <v>1930</v>
      </c>
      <c r="H5" s="661"/>
      <c r="I5" s="632" t="s">
        <v>1931</v>
      </c>
      <c r="J5" s="632"/>
    </row>
    <row r="6" spans="2:10" x14ac:dyDescent="0.25">
      <c r="B6" s="269" t="s">
        <v>1932</v>
      </c>
      <c r="C6" s="269"/>
      <c r="D6" s="269"/>
      <c r="E6" s="269"/>
      <c r="G6" s="657" t="s">
        <v>1932</v>
      </c>
      <c r="H6" s="657"/>
      <c r="I6" s="657"/>
      <c r="J6" s="657"/>
    </row>
    <row r="7" spans="2:10" x14ac:dyDescent="0.25">
      <c r="B7" s="658" t="s">
        <v>1933</v>
      </c>
      <c r="C7" s="658"/>
      <c r="D7" s="659" t="s">
        <v>1934</v>
      </c>
      <c r="E7" s="659"/>
      <c r="G7" s="658" t="s">
        <v>1933</v>
      </c>
      <c r="H7" s="658"/>
      <c r="I7" s="659" t="s">
        <v>1934</v>
      </c>
      <c r="J7" s="659"/>
    </row>
    <row r="8" spans="2:10" ht="6" customHeight="1" thickBot="1" x14ac:dyDescent="0.3"/>
    <row r="9" spans="2:10" ht="15.75" thickBot="1" x14ac:dyDescent="0.3">
      <c r="B9" s="653" t="s">
        <v>1935</v>
      </c>
      <c r="C9" s="654"/>
      <c r="D9" s="653" t="s">
        <v>1936</v>
      </c>
      <c r="E9" s="654"/>
      <c r="G9" s="653" t="s">
        <v>1935</v>
      </c>
      <c r="H9" s="654"/>
      <c r="I9" s="653" t="s">
        <v>1936</v>
      </c>
      <c r="J9" s="654"/>
    </row>
    <row r="10" spans="2:10" x14ac:dyDescent="0.25">
      <c r="B10" s="655"/>
      <c r="C10" s="656"/>
      <c r="D10" s="252" t="s">
        <v>1937</v>
      </c>
      <c r="E10" s="252" t="s">
        <v>1938</v>
      </c>
      <c r="G10" s="655"/>
      <c r="H10" s="656"/>
      <c r="I10" s="252" t="s">
        <v>1937</v>
      </c>
      <c r="J10" s="252" t="s">
        <v>1938</v>
      </c>
    </row>
    <row r="11" spans="2:10" x14ac:dyDescent="0.25">
      <c r="B11" s="652" t="s">
        <v>92</v>
      </c>
      <c r="C11" s="652"/>
      <c r="D11" s="31"/>
      <c r="E11" s="31"/>
      <c r="G11" s="652" t="s">
        <v>92</v>
      </c>
      <c r="H11" s="652"/>
      <c r="I11" s="31"/>
      <c r="J11" s="31"/>
    </row>
    <row r="12" spans="2:10" x14ac:dyDescent="0.25">
      <c r="B12" s="652" t="s">
        <v>1939</v>
      </c>
      <c r="C12" s="652"/>
      <c r="D12" s="31"/>
      <c r="E12" s="31"/>
      <c r="G12" s="652" t="s">
        <v>1939</v>
      </c>
      <c r="H12" s="652"/>
      <c r="I12" s="31"/>
      <c r="J12" s="31"/>
    </row>
    <row r="13" spans="2:10" x14ac:dyDescent="0.25">
      <c r="B13" s="652" t="s">
        <v>1940</v>
      </c>
      <c r="C13" s="652"/>
      <c r="D13" s="31"/>
      <c r="E13" s="31"/>
      <c r="G13" s="652" t="s">
        <v>1940</v>
      </c>
      <c r="H13" s="652"/>
      <c r="I13" s="31"/>
      <c r="J13" s="31"/>
    </row>
    <row r="14" spans="2:10" x14ac:dyDescent="0.25">
      <c r="B14" s="652" t="s">
        <v>1941</v>
      </c>
      <c r="C14" s="652"/>
      <c r="D14" s="31"/>
      <c r="E14" s="31"/>
      <c r="G14" s="652" t="s">
        <v>1941</v>
      </c>
      <c r="H14" s="652"/>
      <c r="I14" s="31"/>
      <c r="J14" s="31"/>
    </row>
    <row r="15" spans="2:10" x14ac:dyDescent="0.25">
      <c r="B15" s="652" t="s">
        <v>1942</v>
      </c>
      <c r="C15" s="652"/>
      <c r="D15" s="31"/>
      <c r="E15" s="31"/>
      <c r="G15" s="652" t="s">
        <v>1942</v>
      </c>
      <c r="H15" s="652"/>
      <c r="I15" s="31"/>
      <c r="J15" s="31"/>
    </row>
    <row r="16" spans="2:10" x14ac:dyDescent="0.25">
      <c r="B16" s="652" t="s">
        <v>1943</v>
      </c>
      <c r="C16" s="652"/>
      <c r="D16" s="31"/>
      <c r="E16" s="31"/>
      <c r="G16" s="652" t="s">
        <v>1943</v>
      </c>
      <c r="H16" s="652"/>
      <c r="I16" s="31"/>
      <c r="J16" s="31"/>
    </row>
    <row r="17" spans="2:10" x14ac:dyDescent="0.25">
      <c r="B17" s="652" t="s">
        <v>1944</v>
      </c>
      <c r="C17" s="652"/>
      <c r="D17" s="31"/>
      <c r="E17" s="31"/>
      <c r="G17" s="652" t="s">
        <v>1944</v>
      </c>
      <c r="H17" s="652"/>
      <c r="I17" s="31"/>
      <c r="J17" s="31"/>
    </row>
    <row r="18" spans="2:10" ht="3.75" customHeight="1" x14ac:dyDescent="0.25"/>
    <row r="19" spans="2:10" x14ac:dyDescent="0.25">
      <c r="B19" s="652" t="s">
        <v>1945</v>
      </c>
      <c r="C19" s="652"/>
      <c r="D19" s="652"/>
      <c r="E19" s="652"/>
      <c r="G19" s="652" t="s">
        <v>1945</v>
      </c>
      <c r="H19" s="652"/>
      <c r="I19" s="652"/>
      <c r="J19" s="652"/>
    </row>
    <row r="20" spans="2:10" x14ac:dyDescent="0.25">
      <c r="B20" s="636"/>
      <c r="C20" s="636"/>
      <c r="D20" s="636"/>
      <c r="E20" s="636"/>
      <c r="G20" s="652"/>
      <c r="H20" s="652"/>
      <c r="I20" s="652"/>
      <c r="J20" s="652"/>
    </row>
    <row r="21" spans="2:10" x14ac:dyDescent="0.25">
      <c r="D21" s="651" t="s">
        <v>1946</v>
      </c>
      <c r="E21" s="651"/>
      <c r="I21" s="651" t="s">
        <v>1946</v>
      </c>
      <c r="J21" s="651"/>
    </row>
    <row r="22" spans="2:10" x14ac:dyDescent="0.25">
      <c r="D22" s="253"/>
      <c r="E22" s="253"/>
      <c r="I22" s="253"/>
      <c r="J22" s="253"/>
    </row>
    <row r="23" spans="2:10" x14ac:dyDescent="0.25">
      <c r="D23" s="253"/>
      <c r="E23" s="253"/>
      <c r="I23" s="253"/>
      <c r="J23" s="253"/>
    </row>
    <row r="25" spans="2:10" x14ac:dyDescent="0.25">
      <c r="C25" s="662" t="s">
        <v>1928</v>
      </c>
      <c r="D25" s="662"/>
      <c r="E25" s="662"/>
      <c r="H25" s="662" t="s">
        <v>1928</v>
      </c>
      <c r="I25" s="662"/>
      <c r="J25" s="662"/>
    </row>
    <row r="26" spans="2:10" x14ac:dyDescent="0.25">
      <c r="C26" s="660" t="s">
        <v>1929</v>
      </c>
      <c r="D26" s="660"/>
      <c r="E26" s="660"/>
      <c r="H26" s="660" t="s">
        <v>1929</v>
      </c>
      <c r="I26" s="660"/>
      <c r="J26" s="660"/>
    </row>
    <row r="27" spans="2:10" x14ac:dyDescent="0.25">
      <c r="B27" s="661" t="s">
        <v>1930</v>
      </c>
      <c r="C27" s="661"/>
      <c r="D27" s="632" t="s">
        <v>1931</v>
      </c>
      <c r="E27" s="632"/>
      <c r="G27" s="661" t="s">
        <v>1930</v>
      </c>
      <c r="H27" s="661"/>
      <c r="I27" s="632" t="s">
        <v>1931</v>
      </c>
      <c r="J27" s="632"/>
    </row>
    <row r="28" spans="2:10" x14ac:dyDescent="0.25">
      <c r="B28" s="657" t="s">
        <v>1932</v>
      </c>
      <c r="C28" s="657"/>
      <c r="D28" s="657"/>
      <c r="E28" s="657"/>
      <c r="G28" s="657" t="s">
        <v>1932</v>
      </c>
      <c r="H28" s="657"/>
      <c r="I28" s="657"/>
      <c r="J28" s="657"/>
    </row>
    <row r="29" spans="2:10" x14ac:dyDescent="0.25">
      <c r="B29" s="658" t="s">
        <v>1933</v>
      </c>
      <c r="C29" s="658"/>
      <c r="D29" s="659" t="s">
        <v>1934</v>
      </c>
      <c r="E29" s="659"/>
      <c r="G29" s="658" t="s">
        <v>1933</v>
      </c>
      <c r="H29" s="658"/>
      <c r="I29" s="659" t="s">
        <v>1934</v>
      </c>
      <c r="J29" s="659"/>
    </row>
    <row r="30" spans="2:10" ht="4.5" customHeight="1" thickBot="1" x14ac:dyDescent="0.3"/>
    <row r="31" spans="2:10" ht="15.75" thickBot="1" x14ac:dyDescent="0.3">
      <c r="B31" s="653" t="s">
        <v>1935</v>
      </c>
      <c r="C31" s="654"/>
      <c r="D31" s="653" t="s">
        <v>1936</v>
      </c>
      <c r="E31" s="654"/>
      <c r="G31" s="653" t="s">
        <v>1935</v>
      </c>
      <c r="H31" s="654"/>
      <c r="I31" s="653" t="s">
        <v>1936</v>
      </c>
      <c r="J31" s="654"/>
    </row>
    <row r="32" spans="2:10" x14ac:dyDescent="0.25">
      <c r="B32" s="655"/>
      <c r="C32" s="656"/>
      <c r="D32" s="252" t="s">
        <v>1937</v>
      </c>
      <c r="E32" s="252" t="s">
        <v>1938</v>
      </c>
      <c r="G32" s="655"/>
      <c r="H32" s="656"/>
      <c r="I32" s="252" t="s">
        <v>1937</v>
      </c>
      <c r="J32" s="252" t="s">
        <v>1938</v>
      </c>
    </row>
    <row r="33" spans="2:10" x14ac:dyDescent="0.25">
      <c r="B33" s="652" t="s">
        <v>92</v>
      </c>
      <c r="C33" s="652"/>
      <c r="D33" s="31"/>
      <c r="E33" s="31"/>
      <c r="G33" s="652" t="s">
        <v>92</v>
      </c>
      <c r="H33" s="652"/>
      <c r="I33" s="31"/>
      <c r="J33" s="31"/>
    </row>
    <row r="34" spans="2:10" x14ac:dyDescent="0.25">
      <c r="B34" s="652" t="s">
        <v>1939</v>
      </c>
      <c r="C34" s="652"/>
      <c r="D34" s="31"/>
      <c r="E34" s="31"/>
      <c r="G34" s="652" t="s">
        <v>1939</v>
      </c>
      <c r="H34" s="652"/>
      <c r="I34" s="31"/>
      <c r="J34" s="31"/>
    </row>
    <row r="35" spans="2:10" x14ac:dyDescent="0.25">
      <c r="B35" s="652" t="s">
        <v>1940</v>
      </c>
      <c r="C35" s="652"/>
      <c r="D35" s="31"/>
      <c r="E35" s="31"/>
      <c r="G35" s="652" t="s">
        <v>1940</v>
      </c>
      <c r="H35" s="652"/>
      <c r="I35" s="31"/>
      <c r="J35" s="31"/>
    </row>
    <row r="36" spans="2:10" x14ac:dyDescent="0.25">
      <c r="B36" s="652" t="s">
        <v>1941</v>
      </c>
      <c r="C36" s="652"/>
      <c r="D36" s="31"/>
      <c r="E36" s="31"/>
      <c r="G36" s="652" t="s">
        <v>1941</v>
      </c>
      <c r="H36" s="652"/>
      <c r="I36" s="31"/>
      <c r="J36" s="31"/>
    </row>
    <row r="37" spans="2:10" x14ac:dyDescent="0.25">
      <c r="B37" s="652" t="s">
        <v>1942</v>
      </c>
      <c r="C37" s="652"/>
      <c r="D37" s="31"/>
      <c r="E37" s="31"/>
      <c r="G37" s="652" t="s">
        <v>1942</v>
      </c>
      <c r="H37" s="652"/>
      <c r="I37" s="31"/>
      <c r="J37" s="31"/>
    </row>
    <row r="38" spans="2:10" x14ac:dyDescent="0.25">
      <c r="B38" s="652" t="s">
        <v>1943</v>
      </c>
      <c r="C38" s="652"/>
      <c r="D38" s="31"/>
      <c r="E38" s="31"/>
      <c r="G38" s="652" t="s">
        <v>1943</v>
      </c>
      <c r="H38" s="652"/>
      <c r="I38" s="31"/>
      <c r="J38" s="31"/>
    </row>
    <row r="39" spans="2:10" x14ac:dyDescent="0.25">
      <c r="B39" s="652" t="s">
        <v>1944</v>
      </c>
      <c r="C39" s="652"/>
      <c r="D39" s="31"/>
      <c r="E39" s="31"/>
      <c r="G39" s="652" t="s">
        <v>1944</v>
      </c>
      <c r="H39" s="652"/>
      <c r="I39" s="31"/>
      <c r="J39" s="31"/>
    </row>
    <row r="40" spans="2:10" ht="6" customHeight="1" x14ac:dyDescent="0.25"/>
    <row r="41" spans="2:10" x14ac:dyDescent="0.25">
      <c r="B41" s="652" t="s">
        <v>1945</v>
      </c>
      <c r="C41" s="652"/>
      <c r="D41" s="652"/>
      <c r="E41" s="652"/>
      <c r="G41" s="652" t="s">
        <v>1945</v>
      </c>
      <c r="H41" s="652"/>
      <c r="I41" s="652"/>
      <c r="J41" s="652"/>
    </row>
    <row r="42" spans="2:10" x14ac:dyDescent="0.25">
      <c r="B42" s="636"/>
      <c r="C42" s="636"/>
      <c r="D42" s="636"/>
      <c r="E42" s="636"/>
      <c r="G42" s="652"/>
      <c r="H42" s="652"/>
      <c r="I42" s="652"/>
      <c r="J42" s="652"/>
    </row>
    <row r="43" spans="2:10" x14ac:dyDescent="0.25">
      <c r="D43" s="651" t="s">
        <v>1946</v>
      </c>
      <c r="E43" s="651"/>
      <c r="I43" s="651" t="s">
        <v>1946</v>
      </c>
      <c r="J43" s="651"/>
    </row>
  </sheetData>
  <mergeCells count="79">
    <mergeCell ref="B7:C7"/>
    <mergeCell ref="D7:E7"/>
    <mergeCell ref="C3:E3"/>
    <mergeCell ref="C4:E4"/>
    <mergeCell ref="D5:E5"/>
    <mergeCell ref="B5:C5"/>
    <mergeCell ref="B9:C9"/>
    <mergeCell ref="D9:E9"/>
    <mergeCell ref="B11:C11"/>
    <mergeCell ref="B12:C12"/>
    <mergeCell ref="B13:C13"/>
    <mergeCell ref="H3:J3"/>
    <mergeCell ref="H4:J4"/>
    <mergeCell ref="G5:H5"/>
    <mergeCell ref="I5:J5"/>
    <mergeCell ref="G6:J6"/>
    <mergeCell ref="G12:H12"/>
    <mergeCell ref="B15:C15"/>
    <mergeCell ref="B16:C16"/>
    <mergeCell ref="B17:C17"/>
    <mergeCell ref="B10:C10"/>
    <mergeCell ref="B14:C14"/>
    <mergeCell ref="I7:J7"/>
    <mergeCell ref="G9:H9"/>
    <mergeCell ref="I9:J9"/>
    <mergeCell ref="G10:H10"/>
    <mergeCell ref="G11:H11"/>
    <mergeCell ref="G7:H7"/>
    <mergeCell ref="C25:E25"/>
    <mergeCell ref="H25:J25"/>
    <mergeCell ref="G13:H13"/>
    <mergeCell ref="G14:H14"/>
    <mergeCell ref="G15:H15"/>
    <mergeCell ref="G16:H16"/>
    <mergeCell ref="G17:H17"/>
    <mergeCell ref="B19:E19"/>
    <mergeCell ref="B20:E20"/>
    <mergeCell ref="G19:J19"/>
    <mergeCell ref="G20:J20"/>
    <mergeCell ref="D21:E21"/>
    <mergeCell ref="I21:J21"/>
    <mergeCell ref="C26:E26"/>
    <mergeCell ref="H26:J26"/>
    <mergeCell ref="B27:C27"/>
    <mergeCell ref="D27:E27"/>
    <mergeCell ref="G27:H27"/>
    <mergeCell ref="I27:J27"/>
    <mergeCell ref="B28:E28"/>
    <mergeCell ref="G28:J28"/>
    <mergeCell ref="B29:C29"/>
    <mergeCell ref="D29:E29"/>
    <mergeCell ref="G29:H29"/>
    <mergeCell ref="I29:J29"/>
    <mergeCell ref="B31:C31"/>
    <mergeCell ref="D31:E31"/>
    <mergeCell ref="G31:H31"/>
    <mergeCell ref="I31:J31"/>
    <mergeCell ref="B32:C32"/>
    <mergeCell ref="G32:H32"/>
    <mergeCell ref="B33:C33"/>
    <mergeCell ref="G33:H33"/>
    <mergeCell ref="B34:C34"/>
    <mergeCell ref="G34:H34"/>
    <mergeCell ref="B35:C35"/>
    <mergeCell ref="G35:H35"/>
    <mergeCell ref="B36:C36"/>
    <mergeCell ref="G36:H36"/>
    <mergeCell ref="B37:C37"/>
    <mergeCell ref="G37:H37"/>
    <mergeCell ref="B38:C38"/>
    <mergeCell ref="G38:H38"/>
    <mergeCell ref="D43:E43"/>
    <mergeCell ref="I43:J43"/>
    <mergeCell ref="B39:C39"/>
    <mergeCell ref="G39:H39"/>
    <mergeCell ref="B41:E41"/>
    <mergeCell ref="G41:J41"/>
    <mergeCell ref="B42:E42"/>
    <mergeCell ref="G42:J42"/>
  </mergeCells>
  <pageMargins left="0.45" right="0.45" top="0.5" bottom="0.5" header="0.3" footer="0.3"/>
  <pageSetup paperSize="9" scale="110" orientation="portrait" r:id="rId1"/>
  <headerFooter>
    <oddHeader>&amp;L&amp;"Calibri"&amp;10&amp;K000000CLASSIFICATION: C1 - CONTROLLED&amp;1#</oddHeader>
  </headerFooter>
  <customProperties>
    <customPr name="_pios_id" r:id="rId2"/>
  </customProperties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3:J43"/>
  <sheetViews>
    <sheetView view="pageBreakPreview" zoomScale="60" workbookViewId="0">
      <selection activeCell="P18" sqref="P18:P21"/>
    </sheetView>
  </sheetViews>
  <sheetFormatPr defaultRowHeight="15" x14ac:dyDescent="0.25"/>
  <cols>
    <col min="3" max="3" width="12.5703125" customWidth="1"/>
    <col min="5" max="5" width="11.28515625" customWidth="1"/>
    <col min="6" max="6" width="1" customWidth="1"/>
    <col min="10" max="10" width="12.5703125" customWidth="1"/>
  </cols>
  <sheetData>
    <row r="3" spans="2:10" x14ac:dyDescent="0.25">
      <c r="C3" s="662" t="s">
        <v>1928</v>
      </c>
      <c r="D3" s="662"/>
      <c r="E3" s="662"/>
      <c r="H3" s="662" t="s">
        <v>1928</v>
      </c>
      <c r="I3" s="662"/>
      <c r="J3" s="662"/>
    </row>
    <row r="4" spans="2:10" x14ac:dyDescent="0.25">
      <c r="C4" s="660" t="s">
        <v>1929</v>
      </c>
      <c r="D4" s="660"/>
      <c r="E4" s="660"/>
      <c r="H4" s="660" t="s">
        <v>1929</v>
      </c>
      <c r="I4" s="660"/>
      <c r="J4" s="660"/>
    </row>
    <row r="5" spans="2:10" x14ac:dyDescent="0.25">
      <c r="B5" s="661" t="s">
        <v>1930</v>
      </c>
      <c r="C5" s="661"/>
      <c r="D5" s="658" t="s">
        <v>950</v>
      </c>
      <c r="E5" s="658"/>
      <c r="G5" s="661" t="s">
        <v>1930</v>
      </c>
      <c r="H5" s="661"/>
      <c r="I5" s="658" t="s">
        <v>950</v>
      </c>
      <c r="J5" s="658"/>
    </row>
    <row r="6" spans="2:10" x14ac:dyDescent="0.25">
      <c r="B6" s="663" t="s">
        <v>6272</v>
      </c>
      <c r="C6" s="663"/>
      <c r="D6" s="663"/>
      <c r="E6" s="663"/>
      <c r="G6" s="657" t="s">
        <v>6273</v>
      </c>
      <c r="H6" s="657"/>
      <c r="I6" s="657"/>
      <c r="J6" s="657"/>
    </row>
    <row r="7" spans="2:10" x14ac:dyDescent="0.25">
      <c r="B7" s="658" t="s">
        <v>6274</v>
      </c>
      <c r="C7" s="658"/>
      <c r="D7" s="659" t="s">
        <v>1934</v>
      </c>
      <c r="E7" s="659"/>
      <c r="G7" s="658" t="s">
        <v>6275</v>
      </c>
      <c r="H7" s="658"/>
      <c r="I7" s="659" t="s">
        <v>1934</v>
      </c>
      <c r="J7" s="659"/>
    </row>
    <row r="8" spans="2:10" ht="6" customHeight="1" thickBot="1" x14ac:dyDescent="0.3"/>
    <row r="9" spans="2:10" ht="15.75" thickBot="1" x14ac:dyDescent="0.3">
      <c r="B9" s="653" t="s">
        <v>1935</v>
      </c>
      <c r="C9" s="654"/>
      <c r="D9" s="653" t="s">
        <v>1936</v>
      </c>
      <c r="E9" s="654"/>
      <c r="G9" s="653" t="s">
        <v>1935</v>
      </c>
      <c r="H9" s="654"/>
      <c r="I9" s="653" t="s">
        <v>1936</v>
      </c>
      <c r="J9" s="654"/>
    </row>
    <row r="10" spans="2:10" x14ac:dyDescent="0.25">
      <c r="B10" s="655"/>
      <c r="C10" s="656"/>
      <c r="D10" s="252" t="s">
        <v>1937</v>
      </c>
      <c r="E10" s="252" t="s">
        <v>1938</v>
      </c>
      <c r="G10" s="655"/>
      <c r="H10" s="656"/>
      <c r="I10" s="252" t="s">
        <v>1937</v>
      </c>
      <c r="J10" s="252" t="s">
        <v>1938</v>
      </c>
    </row>
    <row r="11" spans="2:10" x14ac:dyDescent="0.25">
      <c r="B11" s="652" t="s">
        <v>92</v>
      </c>
      <c r="C11" s="652"/>
      <c r="D11" s="31"/>
      <c r="E11" s="31"/>
      <c r="G11" s="652" t="s">
        <v>92</v>
      </c>
      <c r="H11" s="652"/>
      <c r="I11" s="31"/>
      <c r="J11" s="31"/>
    </row>
    <row r="12" spans="2:10" ht="13.5" customHeight="1" x14ac:dyDescent="0.25">
      <c r="B12" s="664" t="s">
        <v>6271</v>
      </c>
      <c r="C12" s="665"/>
      <c r="D12" s="64"/>
      <c r="E12" s="31"/>
      <c r="G12" s="666" t="s">
        <v>1939</v>
      </c>
      <c r="H12" s="667"/>
      <c r="I12" s="64"/>
      <c r="J12" s="31"/>
    </row>
    <row r="13" spans="2:10" x14ac:dyDescent="0.25">
      <c r="B13" s="652" t="s">
        <v>1940</v>
      </c>
      <c r="C13" s="652"/>
      <c r="D13" s="64"/>
      <c r="E13" s="31"/>
      <c r="G13" s="652" t="s">
        <v>1940</v>
      </c>
      <c r="H13" s="652"/>
      <c r="I13" s="64"/>
      <c r="J13" s="31"/>
    </row>
    <row r="14" spans="2:10" x14ac:dyDescent="0.25">
      <c r="B14" s="652" t="s">
        <v>1941</v>
      </c>
      <c r="C14" s="652"/>
      <c r="D14" s="64"/>
      <c r="E14" s="31"/>
      <c r="G14" s="652" t="s">
        <v>1941</v>
      </c>
      <c r="H14" s="652"/>
      <c r="I14" s="64"/>
      <c r="J14" s="31"/>
    </row>
    <row r="15" spans="2:10" x14ac:dyDescent="0.25">
      <c r="B15" s="652" t="s">
        <v>1942</v>
      </c>
      <c r="C15" s="652"/>
      <c r="D15" s="64"/>
      <c r="E15" s="31"/>
      <c r="G15" s="652" t="s">
        <v>1942</v>
      </c>
      <c r="H15" s="652"/>
      <c r="I15" s="64"/>
      <c r="J15" s="31"/>
    </row>
    <row r="16" spans="2:10" x14ac:dyDescent="0.25">
      <c r="B16" s="652" t="s">
        <v>1943</v>
      </c>
      <c r="C16" s="652"/>
      <c r="D16" s="64"/>
      <c r="E16" s="31"/>
      <c r="G16" s="652" t="s">
        <v>1943</v>
      </c>
      <c r="H16" s="652"/>
      <c r="I16" s="64"/>
      <c r="J16" s="31"/>
    </row>
    <row r="17" spans="2:10" x14ac:dyDescent="0.25">
      <c r="B17" s="652" t="s">
        <v>932</v>
      </c>
      <c r="C17" s="652"/>
      <c r="D17" s="64"/>
      <c r="E17" s="31"/>
      <c r="G17" s="652" t="s">
        <v>932</v>
      </c>
      <c r="H17" s="652"/>
      <c r="I17" s="64"/>
      <c r="J17" s="31"/>
    </row>
    <row r="18" spans="2:10" ht="3.75" customHeight="1" x14ac:dyDescent="0.25"/>
    <row r="19" spans="2:10" x14ac:dyDescent="0.25">
      <c r="B19" s="652" t="s">
        <v>6269</v>
      </c>
      <c r="C19" s="652"/>
      <c r="D19" s="652"/>
      <c r="E19" s="652"/>
      <c r="G19" s="652" t="s">
        <v>6270</v>
      </c>
      <c r="H19" s="652"/>
      <c r="I19" s="652"/>
      <c r="J19" s="652"/>
    </row>
    <row r="20" spans="2:10" x14ac:dyDescent="0.25">
      <c r="B20" s="636"/>
      <c r="C20" s="636"/>
      <c r="D20" s="636"/>
      <c r="E20" s="636"/>
      <c r="G20" s="652"/>
      <c r="H20" s="652"/>
      <c r="I20" s="652"/>
      <c r="J20" s="652"/>
    </row>
    <row r="21" spans="2:10" x14ac:dyDescent="0.25">
      <c r="D21" s="651" t="s">
        <v>1946</v>
      </c>
      <c r="E21" s="651"/>
      <c r="I21" s="651" t="s">
        <v>1946</v>
      </c>
      <c r="J21" s="651"/>
    </row>
    <row r="22" spans="2:10" x14ac:dyDescent="0.25">
      <c r="D22" s="253"/>
      <c r="E22" s="253"/>
      <c r="I22" s="253"/>
      <c r="J22" s="253"/>
    </row>
    <row r="23" spans="2:10" x14ac:dyDescent="0.25">
      <c r="D23" s="253"/>
      <c r="E23" s="253"/>
      <c r="I23" s="253"/>
      <c r="J23" s="253"/>
    </row>
    <row r="25" spans="2:10" x14ac:dyDescent="0.25">
      <c r="C25" s="662" t="s">
        <v>1928</v>
      </c>
      <c r="D25" s="662"/>
      <c r="E25" s="662"/>
      <c r="H25" s="662" t="s">
        <v>1928</v>
      </c>
      <c r="I25" s="662"/>
      <c r="J25" s="662"/>
    </row>
    <row r="26" spans="2:10" x14ac:dyDescent="0.25">
      <c r="C26" s="660" t="s">
        <v>1929</v>
      </c>
      <c r="D26" s="660"/>
      <c r="E26" s="660"/>
      <c r="H26" s="660" t="s">
        <v>1929</v>
      </c>
      <c r="I26" s="660"/>
      <c r="J26" s="660"/>
    </row>
    <row r="27" spans="2:10" x14ac:dyDescent="0.25">
      <c r="B27" s="661" t="s">
        <v>1930</v>
      </c>
      <c r="C27" s="661"/>
      <c r="D27" s="632" t="s">
        <v>1931</v>
      </c>
      <c r="E27" s="632"/>
      <c r="G27" s="661" t="s">
        <v>1930</v>
      </c>
      <c r="H27" s="661"/>
      <c r="I27" s="632" t="s">
        <v>1931</v>
      </c>
      <c r="J27" s="632"/>
    </row>
    <row r="28" spans="2:10" x14ac:dyDescent="0.25">
      <c r="B28" s="657" t="s">
        <v>1932</v>
      </c>
      <c r="C28" s="657"/>
      <c r="D28" s="657"/>
      <c r="E28" s="657"/>
      <c r="G28" s="657" t="s">
        <v>1932</v>
      </c>
      <c r="H28" s="657"/>
      <c r="I28" s="657"/>
      <c r="J28" s="657"/>
    </row>
    <row r="29" spans="2:10" x14ac:dyDescent="0.25">
      <c r="B29" s="658" t="s">
        <v>1933</v>
      </c>
      <c r="C29" s="658"/>
      <c r="D29" s="659" t="s">
        <v>1934</v>
      </c>
      <c r="E29" s="659"/>
      <c r="G29" s="658" t="s">
        <v>1933</v>
      </c>
      <c r="H29" s="658"/>
      <c r="I29" s="659" t="s">
        <v>1934</v>
      </c>
      <c r="J29" s="659"/>
    </row>
    <row r="30" spans="2:10" ht="4.5" customHeight="1" thickBot="1" x14ac:dyDescent="0.3"/>
    <row r="31" spans="2:10" ht="15.75" thickBot="1" x14ac:dyDescent="0.3">
      <c r="B31" s="653" t="s">
        <v>1935</v>
      </c>
      <c r="C31" s="654"/>
      <c r="D31" s="653" t="s">
        <v>1936</v>
      </c>
      <c r="E31" s="654"/>
      <c r="G31" s="653" t="s">
        <v>1935</v>
      </c>
      <c r="H31" s="654"/>
      <c r="I31" s="653" t="s">
        <v>1936</v>
      </c>
      <c r="J31" s="654"/>
    </row>
    <row r="32" spans="2:10" x14ac:dyDescent="0.25">
      <c r="B32" s="655"/>
      <c r="C32" s="656"/>
      <c r="D32" s="252" t="s">
        <v>1937</v>
      </c>
      <c r="E32" s="252" t="s">
        <v>1938</v>
      </c>
      <c r="G32" s="655"/>
      <c r="H32" s="656"/>
      <c r="I32" s="252" t="s">
        <v>1937</v>
      </c>
      <c r="J32" s="252" t="s">
        <v>1938</v>
      </c>
    </row>
    <row r="33" spans="2:10" x14ac:dyDescent="0.25">
      <c r="B33" s="652" t="s">
        <v>92</v>
      </c>
      <c r="C33" s="652"/>
      <c r="D33" s="31"/>
      <c r="E33" s="31"/>
      <c r="G33" s="652" t="s">
        <v>92</v>
      </c>
      <c r="H33" s="652"/>
      <c r="I33" s="31"/>
      <c r="J33" s="31"/>
    </row>
    <row r="34" spans="2:10" x14ac:dyDescent="0.25">
      <c r="B34" s="652" t="s">
        <v>1939</v>
      </c>
      <c r="C34" s="652"/>
      <c r="D34" s="31"/>
      <c r="E34" s="31"/>
      <c r="G34" s="652" t="s">
        <v>1939</v>
      </c>
      <c r="H34" s="652"/>
      <c r="I34" s="31"/>
      <c r="J34" s="31"/>
    </row>
    <row r="35" spans="2:10" x14ac:dyDescent="0.25">
      <c r="B35" s="652" t="s">
        <v>1940</v>
      </c>
      <c r="C35" s="652"/>
      <c r="D35" s="31"/>
      <c r="E35" s="31"/>
      <c r="G35" s="652" t="s">
        <v>1940</v>
      </c>
      <c r="H35" s="652"/>
      <c r="I35" s="31"/>
      <c r="J35" s="31"/>
    </row>
    <row r="36" spans="2:10" x14ac:dyDescent="0.25">
      <c r="B36" s="652" t="s">
        <v>1941</v>
      </c>
      <c r="C36" s="652"/>
      <c r="D36" s="31"/>
      <c r="E36" s="31"/>
      <c r="G36" s="652" t="s">
        <v>1941</v>
      </c>
      <c r="H36" s="652"/>
      <c r="I36" s="31"/>
      <c r="J36" s="31"/>
    </row>
    <row r="37" spans="2:10" x14ac:dyDescent="0.25">
      <c r="B37" s="652" t="s">
        <v>1942</v>
      </c>
      <c r="C37" s="652"/>
      <c r="D37" s="31"/>
      <c r="E37" s="31"/>
      <c r="G37" s="652" t="s">
        <v>1942</v>
      </c>
      <c r="H37" s="652"/>
      <c r="I37" s="31"/>
      <c r="J37" s="31"/>
    </row>
    <row r="38" spans="2:10" x14ac:dyDescent="0.25">
      <c r="B38" s="652" t="s">
        <v>1943</v>
      </c>
      <c r="C38" s="652"/>
      <c r="D38" s="31"/>
      <c r="E38" s="31"/>
      <c r="G38" s="652" t="s">
        <v>1943</v>
      </c>
      <c r="H38" s="652"/>
      <c r="I38" s="31"/>
      <c r="J38" s="31"/>
    </row>
    <row r="39" spans="2:10" x14ac:dyDescent="0.25">
      <c r="B39" s="652" t="s">
        <v>1944</v>
      </c>
      <c r="C39" s="652"/>
      <c r="D39" s="31"/>
      <c r="E39" s="31"/>
      <c r="G39" s="652" t="s">
        <v>1944</v>
      </c>
      <c r="H39" s="652"/>
      <c r="I39" s="31"/>
      <c r="J39" s="31"/>
    </row>
    <row r="40" spans="2:10" ht="6" customHeight="1" x14ac:dyDescent="0.25"/>
    <row r="41" spans="2:10" x14ac:dyDescent="0.25">
      <c r="B41" s="652" t="s">
        <v>1945</v>
      </c>
      <c r="C41" s="652"/>
      <c r="D41" s="652"/>
      <c r="E41" s="652"/>
      <c r="G41" s="652" t="s">
        <v>1945</v>
      </c>
      <c r="H41" s="652"/>
      <c r="I41" s="652"/>
      <c r="J41" s="652"/>
    </row>
    <row r="42" spans="2:10" x14ac:dyDescent="0.25">
      <c r="B42" s="636"/>
      <c r="C42" s="636"/>
      <c r="D42" s="636"/>
      <c r="E42" s="636"/>
      <c r="G42" s="652"/>
      <c r="H42" s="652"/>
      <c r="I42" s="652"/>
      <c r="J42" s="652"/>
    </row>
    <row r="43" spans="2:10" x14ac:dyDescent="0.25">
      <c r="D43" s="651" t="s">
        <v>1946</v>
      </c>
      <c r="E43" s="651"/>
      <c r="I43" s="651" t="s">
        <v>1946</v>
      </c>
      <c r="J43" s="651"/>
    </row>
  </sheetData>
  <mergeCells count="80">
    <mergeCell ref="G6:J6"/>
    <mergeCell ref="B7:C7"/>
    <mergeCell ref="D7:E7"/>
    <mergeCell ref="G7:H7"/>
    <mergeCell ref="C3:E3"/>
    <mergeCell ref="H3:J3"/>
    <mergeCell ref="C4:E4"/>
    <mergeCell ref="H4:J4"/>
    <mergeCell ref="B5:C5"/>
    <mergeCell ref="D5:E5"/>
    <mergeCell ref="G5:H5"/>
    <mergeCell ref="I5:J5"/>
    <mergeCell ref="I7:J7"/>
    <mergeCell ref="I9:J9"/>
    <mergeCell ref="B12:C12"/>
    <mergeCell ref="G12:H12"/>
    <mergeCell ref="B13:C13"/>
    <mergeCell ref="G13:H13"/>
    <mergeCell ref="B10:C10"/>
    <mergeCell ref="G10:H10"/>
    <mergeCell ref="B11:C11"/>
    <mergeCell ref="G11:H11"/>
    <mergeCell ref="B9:C9"/>
    <mergeCell ref="D9:E9"/>
    <mergeCell ref="G9:H9"/>
    <mergeCell ref="B14:C14"/>
    <mergeCell ref="G14:H14"/>
    <mergeCell ref="B15:C15"/>
    <mergeCell ref="G15:H15"/>
    <mergeCell ref="B16:C16"/>
    <mergeCell ref="G16:H16"/>
    <mergeCell ref="B17:C17"/>
    <mergeCell ref="G17:H17"/>
    <mergeCell ref="B19:E19"/>
    <mergeCell ref="G19:J19"/>
    <mergeCell ref="B20:E20"/>
    <mergeCell ref="G20:J20"/>
    <mergeCell ref="D21:E21"/>
    <mergeCell ref="I21:J21"/>
    <mergeCell ref="C25:E25"/>
    <mergeCell ref="H25:J25"/>
    <mergeCell ref="C26:E26"/>
    <mergeCell ref="H26:J26"/>
    <mergeCell ref="B27:C27"/>
    <mergeCell ref="D27:E27"/>
    <mergeCell ref="G27:H27"/>
    <mergeCell ref="I27:J27"/>
    <mergeCell ref="B28:E28"/>
    <mergeCell ref="G28:J28"/>
    <mergeCell ref="B29:C29"/>
    <mergeCell ref="D29:E29"/>
    <mergeCell ref="G29:H29"/>
    <mergeCell ref="I29:J29"/>
    <mergeCell ref="B31:C31"/>
    <mergeCell ref="D31:E31"/>
    <mergeCell ref="G31:H31"/>
    <mergeCell ref="I31:J31"/>
    <mergeCell ref="I43:J43"/>
    <mergeCell ref="B6:E6"/>
    <mergeCell ref="B39:C39"/>
    <mergeCell ref="G39:H39"/>
    <mergeCell ref="B41:E41"/>
    <mergeCell ref="G41:J41"/>
    <mergeCell ref="B42:E42"/>
    <mergeCell ref="G42:J42"/>
    <mergeCell ref="B36:C36"/>
    <mergeCell ref="G36:H36"/>
    <mergeCell ref="B37:C37"/>
    <mergeCell ref="G37:H37"/>
    <mergeCell ref="B38:C38"/>
    <mergeCell ref="B32:C32"/>
    <mergeCell ref="G32:H32"/>
    <mergeCell ref="G33:H33"/>
    <mergeCell ref="G38:H38"/>
    <mergeCell ref="B33:C33"/>
    <mergeCell ref="B35:C35"/>
    <mergeCell ref="G35:H35"/>
    <mergeCell ref="D43:E43"/>
    <mergeCell ref="B34:C34"/>
    <mergeCell ref="G34:H34"/>
  </mergeCells>
  <pageMargins left="0.45" right="0.45" top="0.5" bottom="0.5" header="0.3" footer="0.3"/>
  <pageSetup paperSize="9" scale="110" orientation="portrait" r:id="rId1"/>
  <headerFooter>
    <oddHeader>&amp;L&amp;"Calibri"&amp;10&amp;K000000CLASSIFICATION: C1 - CONTROLLED&amp;1#</oddHeader>
  </headerFooter>
  <customProperties>
    <customPr name="_pios_id" r:id="rId2"/>
  </customProperties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topLeftCell="A7" zoomScaleNormal="100" workbookViewId="0">
      <selection activeCell="L9" sqref="L9"/>
    </sheetView>
  </sheetViews>
  <sheetFormatPr defaultRowHeight="31.5" customHeight="1" x14ac:dyDescent="0.25"/>
  <cols>
    <col min="2" max="2" width="27.5703125" bestFit="1" customWidth="1"/>
    <col min="3" max="3" width="33.42578125" customWidth="1"/>
    <col min="4" max="4" width="11.42578125" customWidth="1"/>
    <col min="5" max="5" width="13.42578125" customWidth="1"/>
    <col min="6" max="6" width="9.28515625" customWidth="1"/>
  </cols>
  <sheetData>
    <row r="2" spans="2:6" ht="31.5" customHeight="1" x14ac:dyDescent="0.25">
      <c r="C2" s="364" t="s">
        <v>3509</v>
      </c>
    </row>
    <row r="3" spans="2:6" s="275" customFormat="1" ht="31.5" customHeight="1" x14ac:dyDescent="0.25">
      <c r="C3" s="364"/>
    </row>
    <row r="4" spans="2:6" ht="31.5" customHeight="1" x14ac:dyDescent="0.25">
      <c r="B4" s="365" t="s">
        <v>3510</v>
      </c>
      <c r="C4" s="365" t="s">
        <v>3511</v>
      </c>
      <c r="D4" s="365" t="s">
        <v>3512</v>
      </c>
      <c r="E4" s="365" t="s">
        <v>3513</v>
      </c>
      <c r="F4" s="365" t="s">
        <v>3514</v>
      </c>
    </row>
    <row r="5" spans="2:6" ht="31.5" customHeight="1" x14ac:dyDescent="0.25">
      <c r="B5" s="366" t="s">
        <v>605</v>
      </c>
      <c r="C5" s="366" t="s">
        <v>534</v>
      </c>
      <c r="D5" s="365">
        <v>990</v>
      </c>
      <c r="E5" s="367">
        <v>0.9</v>
      </c>
      <c r="F5" s="365" t="s">
        <v>3515</v>
      </c>
    </row>
    <row r="6" spans="2:6" ht="31.5" customHeight="1" x14ac:dyDescent="0.25">
      <c r="B6" s="366" t="s">
        <v>607</v>
      </c>
      <c r="C6" s="366" t="s">
        <v>549</v>
      </c>
      <c r="D6" s="365">
        <v>990</v>
      </c>
      <c r="E6" s="367">
        <v>0.9</v>
      </c>
      <c r="F6" s="365" t="s">
        <v>3515</v>
      </c>
    </row>
    <row r="7" spans="2:6" ht="31.5" customHeight="1" x14ac:dyDescent="0.25">
      <c r="B7" s="366" t="s">
        <v>1174</v>
      </c>
      <c r="C7" s="366" t="s">
        <v>597</v>
      </c>
      <c r="D7" s="365">
        <v>976</v>
      </c>
      <c r="E7" s="368">
        <v>0.88719999999999999</v>
      </c>
      <c r="F7" s="365" t="s">
        <v>3515</v>
      </c>
    </row>
    <row r="8" spans="2:6" ht="31.5" customHeight="1" x14ac:dyDescent="0.25">
      <c r="B8" s="366" t="s">
        <v>1175</v>
      </c>
      <c r="C8" s="366" t="s">
        <v>597</v>
      </c>
      <c r="D8" s="365">
        <v>971</v>
      </c>
      <c r="E8" s="368">
        <v>0.88270000000000004</v>
      </c>
      <c r="F8" s="365" t="s">
        <v>3515</v>
      </c>
    </row>
    <row r="9" spans="2:6" ht="31.5" customHeight="1" x14ac:dyDescent="0.25">
      <c r="B9" s="366" t="s">
        <v>1536</v>
      </c>
      <c r="C9" s="366" t="s">
        <v>1537</v>
      </c>
      <c r="D9" s="365">
        <v>959</v>
      </c>
      <c r="E9" s="368">
        <v>0.87180000000000002</v>
      </c>
      <c r="F9" s="365" t="s">
        <v>3515</v>
      </c>
    </row>
    <row r="10" spans="2:6" ht="31.5" customHeight="1" x14ac:dyDescent="0.25">
      <c r="B10" s="366" t="s">
        <v>400</v>
      </c>
      <c r="C10" s="366" t="s">
        <v>225</v>
      </c>
      <c r="D10" s="365">
        <v>956</v>
      </c>
      <c r="E10" s="368">
        <v>0.86899999999999999</v>
      </c>
      <c r="F10" s="365" t="s">
        <v>3515</v>
      </c>
    </row>
    <row r="11" spans="2:6" ht="31.5" customHeight="1" x14ac:dyDescent="0.25">
      <c r="B11" s="366" t="s">
        <v>997</v>
      </c>
      <c r="C11" s="366" t="s">
        <v>377</v>
      </c>
      <c r="D11" s="365">
        <v>946</v>
      </c>
      <c r="E11" s="367">
        <v>0.86</v>
      </c>
      <c r="F11" s="365" t="s">
        <v>3515</v>
      </c>
    </row>
    <row r="12" spans="2:6" ht="31.5" customHeight="1" x14ac:dyDescent="0.25">
      <c r="B12" s="366" t="s">
        <v>1984</v>
      </c>
      <c r="C12" s="366" t="s">
        <v>115</v>
      </c>
      <c r="D12" s="365">
        <v>933</v>
      </c>
      <c r="E12" s="368">
        <v>0.84819999999999995</v>
      </c>
      <c r="F12" s="365" t="s">
        <v>3515</v>
      </c>
    </row>
    <row r="13" spans="2:6" ht="31.5" customHeight="1" x14ac:dyDescent="0.25">
      <c r="B13" s="366" t="s">
        <v>172</v>
      </c>
      <c r="C13" s="366" t="s">
        <v>163</v>
      </c>
      <c r="D13" s="365">
        <v>919</v>
      </c>
      <c r="E13" s="368">
        <v>0.83540000000000003</v>
      </c>
      <c r="F13" s="365" t="s">
        <v>3515</v>
      </c>
    </row>
    <row r="14" spans="2:6" ht="31.5" customHeight="1" x14ac:dyDescent="0.25">
      <c r="B14" s="366" t="s">
        <v>1848</v>
      </c>
      <c r="C14" s="366" t="s">
        <v>1849</v>
      </c>
      <c r="D14" s="365">
        <v>912</v>
      </c>
      <c r="E14" s="368">
        <v>0.82899999999999996</v>
      </c>
      <c r="F14" s="365" t="s">
        <v>3515</v>
      </c>
    </row>
    <row r="15" spans="2:6" ht="31.5" customHeight="1" x14ac:dyDescent="0.25">
      <c r="B15" s="366" t="s">
        <v>15</v>
      </c>
      <c r="C15" s="366" t="s">
        <v>629</v>
      </c>
      <c r="D15" s="365">
        <v>911</v>
      </c>
      <c r="E15" s="368">
        <v>0.82809999999999995</v>
      </c>
      <c r="F15" s="365" t="s">
        <v>3515</v>
      </c>
    </row>
    <row r="16" spans="2:6" ht="31.5" customHeight="1" x14ac:dyDescent="0.25">
      <c r="B16" s="366" t="s">
        <v>968</v>
      </c>
      <c r="C16" s="366" t="s">
        <v>343</v>
      </c>
      <c r="D16" s="365">
        <v>911</v>
      </c>
      <c r="E16" s="368">
        <v>0.82809999999999995</v>
      </c>
      <c r="F16" s="365" t="s">
        <v>3515</v>
      </c>
    </row>
    <row r="17" spans="2:6" ht="31.5" customHeight="1" x14ac:dyDescent="0.25">
      <c r="B17" s="366" t="s">
        <v>153</v>
      </c>
      <c r="C17" s="366" t="s">
        <v>163</v>
      </c>
      <c r="D17" s="365">
        <v>905</v>
      </c>
      <c r="E17" s="368">
        <v>0.82269999999999999</v>
      </c>
      <c r="F17" s="365" t="s">
        <v>3515</v>
      </c>
    </row>
    <row r="18" spans="2:6" ht="31.5" customHeight="1" x14ac:dyDescent="0.25">
      <c r="B18" s="366" t="s">
        <v>1582</v>
      </c>
      <c r="C18" s="366" t="s">
        <v>1574</v>
      </c>
      <c r="D18" s="365">
        <v>882</v>
      </c>
      <c r="E18" s="368">
        <v>0.80179999999999996</v>
      </c>
      <c r="F18" s="365" t="s">
        <v>3515</v>
      </c>
    </row>
    <row r="19" spans="2:6" ht="31.5" customHeight="1" x14ac:dyDescent="0.25">
      <c r="B19" s="366" t="s">
        <v>1864</v>
      </c>
      <c r="C19" s="366" t="s">
        <v>575</v>
      </c>
      <c r="D19" s="365">
        <v>880</v>
      </c>
      <c r="E19" s="367">
        <v>0.8</v>
      </c>
      <c r="F19" s="365" t="s">
        <v>3515</v>
      </c>
    </row>
    <row r="20" spans="2:6" ht="31.5" customHeight="1" x14ac:dyDescent="0.25">
      <c r="B20" s="366" t="s">
        <v>1601</v>
      </c>
      <c r="C20" s="366" t="s">
        <v>1581</v>
      </c>
      <c r="D20" s="365">
        <v>837</v>
      </c>
      <c r="E20" s="367">
        <v>0.76</v>
      </c>
      <c r="F20" s="365" t="s">
        <v>3517</v>
      </c>
    </row>
    <row r="21" spans="2:6" ht="31.5" customHeight="1" x14ac:dyDescent="0.25">
      <c r="B21" s="366" t="s">
        <v>627</v>
      </c>
      <c r="C21" s="366" t="s">
        <v>628</v>
      </c>
      <c r="D21" s="365">
        <v>821</v>
      </c>
      <c r="E21" s="368">
        <v>0.74629999999999996</v>
      </c>
      <c r="F21" s="365" t="s">
        <v>3517</v>
      </c>
    </row>
    <row r="22" spans="2:6" ht="31.5" customHeight="1" x14ac:dyDescent="0.25">
      <c r="B22" s="366" t="s">
        <v>1325</v>
      </c>
      <c r="C22" s="366" t="s">
        <v>1326</v>
      </c>
      <c r="D22" s="365">
        <v>757</v>
      </c>
      <c r="E22" s="368">
        <v>0.68799999999999994</v>
      </c>
      <c r="F22" s="365" t="s">
        <v>3516</v>
      </c>
    </row>
    <row r="24" spans="2:6" ht="31.5" customHeight="1" thickBot="1" x14ac:dyDescent="0.3">
      <c r="B24" s="370"/>
      <c r="E24" s="669"/>
      <c r="F24" s="669"/>
    </row>
    <row r="25" spans="2:6" ht="31.5" customHeight="1" x14ac:dyDescent="0.25">
      <c r="B25" s="369" t="s">
        <v>3518</v>
      </c>
      <c r="E25" s="668" t="s">
        <v>3519</v>
      </c>
      <c r="F25" s="668"/>
    </row>
  </sheetData>
  <mergeCells count="2">
    <mergeCell ref="E25:F25"/>
    <mergeCell ref="E24:F24"/>
  </mergeCells>
  <pageMargins left="0.2" right="0.2" top="0.5" bottom="0.5" header="0.3" footer="0.3"/>
  <pageSetup paperSize="9" scale="105" orientation="portrait" r:id="rId1"/>
  <headerFooter>
    <oddHeader>&amp;L&amp;"Calibri"&amp;10&amp;K000000CLASSIFICATION: C1 - CONTROLLED&amp;1#</oddHeader>
  </headerFooter>
  <customProperties>
    <customPr name="_pios_id" r:id="rId2"/>
  </customPropertie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9"/>
  <sheetViews>
    <sheetView workbookViewId="0">
      <selection activeCell="C7" sqref="C7"/>
    </sheetView>
  </sheetViews>
  <sheetFormatPr defaultRowHeight="15" x14ac:dyDescent="0.25"/>
  <cols>
    <col min="2" max="2" width="43.85546875" bestFit="1" customWidth="1"/>
    <col min="3" max="4" width="15.5703125" customWidth="1"/>
  </cols>
  <sheetData>
    <row r="4" spans="2:4" x14ac:dyDescent="0.25">
      <c r="B4" s="31" t="s">
        <v>7119</v>
      </c>
      <c r="C4" s="31"/>
      <c r="D4" s="31"/>
    </row>
    <row r="5" spans="2:4" x14ac:dyDescent="0.25">
      <c r="B5" s="64" t="s">
        <v>940</v>
      </c>
      <c r="C5" s="64" t="s">
        <v>7118</v>
      </c>
      <c r="D5" s="31" t="s">
        <v>932</v>
      </c>
    </row>
    <row r="6" spans="2:4" x14ac:dyDescent="0.25">
      <c r="B6" s="31" t="s">
        <v>7120</v>
      </c>
      <c r="C6" s="350">
        <f>'New Nursery 23-24'!Z1</f>
        <v>20500</v>
      </c>
      <c r="D6" s="425">
        <f>+C6</f>
        <v>20500</v>
      </c>
    </row>
    <row r="7" spans="2:4" x14ac:dyDescent="0.25">
      <c r="B7" s="31" t="s">
        <v>125</v>
      </c>
      <c r="C7" s="350">
        <f>'Prep-I'!AL1</f>
        <v>7400</v>
      </c>
      <c r="D7" s="425">
        <f>+C7</f>
        <v>7400</v>
      </c>
    </row>
    <row r="8" spans="2:4" x14ac:dyDescent="0.25">
      <c r="B8" s="31" t="s">
        <v>110</v>
      </c>
      <c r="C8" s="350">
        <f>'Prep-II'!BB1</f>
        <v>21000</v>
      </c>
      <c r="D8" s="425">
        <f>+C8</f>
        <v>21000</v>
      </c>
    </row>
    <row r="9" spans="2:4" x14ac:dyDescent="0.25">
      <c r="B9" s="31" t="s">
        <v>2360</v>
      </c>
      <c r="C9" s="350">
        <f>'Class-I'!BP1</f>
        <v>49000</v>
      </c>
      <c r="D9" s="425">
        <f>+C9</f>
        <v>49000</v>
      </c>
    </row>
    <row r="10" spans="2:4" x14ac:dyDescent="0.25">
      <c r="B10" s="31" t="s">
        <v>2361</v>
      </c>
      <c r="C10" s="350">
        <f>'Class-II'!CD1</f>
        <v>11500</v>
      </c>
      <c r="D10" s="425">
        <f>+C10</f>
        <v>11500</v>
      </c>
    </row>
    <row r="11" spans="2:4" x14ac:dyDescent="0.25">
      <c r="B11" s="31" t="s">
        <v>2362</v>
      </c>
      <c r="C11" s="350"/>
      <c r="D11" s="425" t="e">
        <f>+#REF!+C11</f>
        <v>#REF!</v>
      </c>
    </row>
    <row r="12" spans="2:4" x14ac:dyDescent="0.25">
      <c r="B12" s="31" t="s">
        <v>2363</v>
      </c>
      <c r="C12" s="350"/>
      <c r="D12" s="425" t="e">
        <f>+#REF!+C12</f>
        <v>#REF!</v>
      </c>
    </row>
    <row r="13" spans="2:4" x14ac:dyDescent="0.25">
      <c r="B13" s="31" t="s">
        <v>2364</v>
      </c>
      <c r="C13" s="350"/>
      <c r="D13" s="425" t="e">
        <f>+#REF!+C13</f>
        <v>#REF!</v>
      </c>
    </row>
    <row r="14" spans="2:4" x14ac:dyDescent="0.25">
      <c r="B14" s="31" t="s">
        <v>2365</v>
      </c>
      <c r="C14" s="350"/>
      <c r="D14" s="425" t="e">
        <f>+#REF!+C14</f>
        <v>#REF!</v>
      </c>
    </row>
    <row r="15" spans="2:4" x14ac:dyDescent="0.25">
      <c r="B15" s="31" t="s">
        <v>2366</v>
      </c>
      <c r="C15" s="350"/>
      <c r="D15" s="425" t="e">
        <f>+#REF!+C15</f>
        <v>#REF!</v>
      </c>
    </row>
    <row r="16" spans="2:4" x14ac:dyDescent="0.25">
      <c r="B16" s="31" t="s">
        <v>2367</v>
      </c>
      <c r="C16" s="350"/>
      <c r="D16" s="425" t="e">
        <f>+#REF!+C16</f>
        <v>#REF!</v>
      </c>
    </row>
    <row r="17" spans="2:4" x14ac:dyDescent="0.25">
      <c r="B17" s="31" t="s">
        <v>2368</v>
      </c>
      <c r="C17" s="350"/>
      <c r="D17" s="425" t="e">
        <f>+#REF!+C17</f>
        <v>#REF!</v>
      </c>
    </row>
    <row r="18" spans="2:4" ht="15.75" thickBot="1" x14ac:dyDescent="0.3">
      <c r="B18" s="31" t="s">
        <v>2369</v>
      </c>
      <c r="C18" s="434"/>
      <c r="D18" s="427" t="e">
        <f>+#REF!+C18</f>
        <v>#REF!</v>
      </c>
    </row>
    <row r="19" spans="2:4" ht="15.75" thickBot="1" x14ac:dyDescent="0.3">
      <c r="B19" s="79"/>
      <c r="C19" s="429">
        <f>SUM(C6:C18)</f>
        <v>109400</v>
      </c>
      <c r="D19" s="428" t="e">
        <f>SUM(D6:D18)</f>
        <v>#REF!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3"/>
  <sheetViews>
    <sheetView zoomScaleNormal="100" workbookViewId="0">
      <selection activeCell="A3" sqref="A3"/>
    </sheetView>
  </sheetViews>
  <sheetFormatPr defaultRowHeight="15" x14ac:dyDescent="0.25"/>
  <cols>
    <col min="1" max="1" width="9.42578125" style="275" customWidth="1"/>
    <col min="2" max="2" width="12.28515625" style="275" customWidth="1"/>
    <col min="3" max="3" width="12.5703125" style="275" customWidth="1"/>
    <col min="4" max="4" width="12" style="275" customWidth="1"/>
    <col min="5" max="16384" width="9.140625" style="275"/>
  </cols>
  <sheetData>
    <row r="3" spans="1:9" x14ac:dyDescent="0.25">
      <c r="A3" s="275" t="s">
        <v>950</v>
      </c>
      <c r="B3" s="41">
        <f ca="1">TODAY()</f>
        <v>45520</v>
      </c>
    </row>
    <row r="5" spans="1:9" x14ac:dyDescent="0.25">
      <c r="A5" s="275" t="s">
        <v>948</v>
      </c>
    </row>
    <row r="7" spans="1:9" ht="15" customHeight="1" x14ac:dyDescent="0.25">
      <c r="A7" s="621" t="str">
        <f>CONCATENATE("This is to inform you that the Tuition fee, admission fee (For new admission) and Annual Fund of your child named _____________________________________________ currently in class __________ are overdue for the months of"," ____________________________ amounting to Pkr __________ (in total) @ monthly fee of Pkr ______, ", "if the dues are not cleared by ____________ date, the name of your child shall be striked off and re-admission policy shall be applied subject to the clearance of the above dues.")</f>
        <v>This is to inform you that the Tuition fee, admission fee (For new admission) and Annual Fund of your child named _____________________________________________ currently in class __________ are overdue for the months of ____________________________ amounting to Pkr __________ (in total) @ monthly fee of Pkr ______, if the dues are not cleared by ____________ date, the name of your child shall be striked off and re-admission policy shall be applied subject to the clearance of the above dues.</v>
      </c>
      <c r="B7" s="621"/>
      <c r="C7" s="621"/>
      <c r="D7" s="621"/>
      <c r="E7" s="621"/>
      <c r="F7" s="621"/>
      <c r="G7" s="621"/>
      <c r="H7" s="621"/>
      <c r="I7" s="621"/>
    </row>
    <row r="8" spans="1:9" x14ac:dyDescent="0.25">
      <c r="A8" s="621"/>
      <c r="B8" s="621"/>
      <c r="C8" s="621"/>
      <c r="D8" s="621"/>
      <c r="E8" s="621"/>
      <c r="F8" s="621"/>
      <c r="G8" s="621"/>
      <c r="H8" s="621"/>
      <c r="I8" s="621"/>
    </row>
    <row r="9" spans="1:9" x14ac:dyDescent="0.25">
      <c r="A9" s="621"/>
      <c r="B9" s="621"/>
      <c r="C9" s="621"/>
      <c r="D9" s="621"/>
      <c r="E9" s="621"/>
      <c r="F9" s="621"/>
      <c r="G9" s="621"/>
      <c r="H9" s="621"/>
      <c r="I9" s="621"/>
    </row>
    <row r="10" spans="1:9" x14ac:dyDescent="0.25">
      <c r="A10" s="621"/>
      <c r="B10" s="621"/>
      <c r="C10" s="621"/>
      <c r="D10" s="621"/>
      <c r="E10" s="621"/>
      <c r="F10" s="621"/>
      <c r="G10" s="621"/>
      <c r="H10" s="621"/>
      <c r="I10" s="621"/>
    </row>
    <row r="11" spans="1:9" x14ac:dyDescent="0.25">
      <c r="A11" s="621"/>
      <c r="B11" s="621"/>
      <c r="C11" s="621"/>
      <c r="D11" s="621"/>
      <c r="E11" s="621"/>
      <c r="F11" s="621"/>
      <c r="G11" s="621"/>
      <c r="H11" s="621"/>
      <c r="I11" s="621"/>
    </row>
    <row r="12" spans="1:9" x14ac:dyDescent="0.25">
      <c r="A12" s="621"/>
      <c r="B12" s="621"/>
      <c r="C12" s="621"/>
      <c r="D12" s="621"/>
      <c r="E12" s="621"/>
      <c r="F12" s="621"/>
      <c r="G12" s="621"/>
      <c r="H12" s="621"/>
      <c r="I12" s="621"/>
    </row>
    <row r="13" spans="1:9" x14ac:dyDescent="0.25">
      <c r="A13" s="621"/>
      <c r="B13" s="621"/>
      <c r="C13" s="621"/>
      <c r="D13" s="621"/>
      <c r="E13" s="621"/>
      <c r="F13" s="621"/>
      <c r="G13" s="621"/>
      <c r="H13" s="621"/>
      <c r="I13" s="621"/>
    </row>
    <row r="15" spans="1:9" ht="15" customHeight="1" x14ac:dyDescent="0.25">
      <c r="A15" s="621" t="s">
        <v>947</v>
      </c>
      <c r="B15" s="621"/>
      <c r="C15" s="621"/>
      <c r="D15" s="621"/>
      <c r="E15" s="621"/>
      <c r="F15" s="621"/>
      <c r="G15" s="621"/>
      <c r="H15" s="621"/>
      <c r="I15" s="621"/>
    </row>
    <row r="16" spans="1:9" x14ac:dyDescent="0.25">
      <c r="A16" s="621"/>
      <c r="B16" s="621"/>
      <c r="C16" s="621"/>
      <c r="D16" s="621"/>
      <c r="E16" s="621"/>
      <c r="F16" s="621"/>
      <c r="G16" s="621"/>
      <c r="H16" s="621"/>
      <c r="I16" s="621"/>
    </row>
    <row r="18" spans="1:9" ht="15" customHeight="1" x14ac:dyDescent="0.25">
      <c r="A18" s="621" t="s">
        <v>949</v>
      </c>
      <c r="B18" s="621"/>
      <c r="C18" s="621"/>
      <c r="D18" s="621"/>
      <c r="E18" s="621"/>
      <c r="F18" s="621"/>
      <c r="G18" s="621"/>
      <c r="H18" s="621"/>
      <c r="I18" s="621"/>
    </row>
    <row r="19" spans="1:9" x14ac:dyDescent="0.25">
      <c r="A19" s="621"/>
      <c r="B19" s="621"/>
      <c r="C19" s="621"/>
      <c r="D19" s="621"/>
      <c r="E19" s="621"/>
      <c r="F19" s="621"/>
      <c r="G19" s="621"/>
      <c r="H19" s="621"/>
      <c r="I19" s="621"/>
    </row>
    <row r="23" spans="1:9" x14ac:dyDescent="0.25">
      <c r="G23" s="275" t="s">
        <v>1648</v>
      </c>
    </row>
  </sheetData>
  <mergeCells count="3">
    <mergeCell ref="A7:I13"/>
    <mergeCell ref="A15:I16"/>
    <mergeCell ref="A18:I19"/>
  </mergeCells>
  <pageMargins left="0.2" right="0.2" top="0.5" bottom="0.5" header="0.3" footer="0.3"/>
  <pageSetup paperSize="9" scale="108" orientation="portrait" r:id="rId1"/>
  <headerFooter>
    <oddHeader>&amp;L&amp;"Calibri"&amp;10&amp;K000000CLASSIFICATION: C1 - CONTROLLED&amp;1#</oddHeader>
  </headerFooter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I23"/>
  <sheetViews>
    <sheetView zoomScaleNormal="100" workbookViewId="0">
      <selection activeCell="E37" sqref="E37"/>
    </sheetView>
  </sheetViews>
  <sheetFormatPr defaultRowHeight="15" x14ac:dyDescent="0.25"/>
  <cols>
    <col min="1" max="1" width="9.42578125" customWidth="1"/>
    <col min="2" max="2" width="12.28515625" customWidth="1"/>
    <col min="3" max="3" width="12.5703125" customWidth="1"/>
    <col min="4" max="4" width="12" customWidth="1"/>
  </cols>
  <sheetData>
    <row r="3" spans="1:9" x14ac:dyDescent="0.25">
      <c r="A3" s="275" t="s">
        <v>950</v>
      </c>
      <c r="B3" s="41">
        <f ca="1">TODAY()</f>
        <v>45520</v>
      </c>
      <c r="C3" s="275"/>
      <c r="D3" s="275"/>
      <c r="E3" s="275"/>
      <c r="F3" s="275"/>
      <c r="G3" s="275"/>
      <c r="H3" s="275"/>
      <c r="I3" s="275"/>
    </row>
    <row r="5" spans="1:9" x14ac:dyDescent="0.25">
      <c r="A5" s="275" t="s">
        <v>948</v>
      </c>
      <c r="B5" s="275"/>
      <c r="C5" s="275"/>
      <c r="D5" s="275"/>
      <c r="E5" s="275"/>
      <c r="F5" s="275"/>
      <c r="G5" s="275"/>
      <c r="H5" s="275"/>
      <c r="I5" s="275"/>
    </row>
    <row r="7" spans="1:9" ht="15" customHeight="1" x14ac:dyDescent="0.25">
      <c r="A7" s="621" t="str">
        <f>CONCATENATE("This is to inform you that the Tuition fee, admission fee (For new admission) and Annual Fund of your child named _____________________________________________ currently in class __________ are overdue for the months of"," ____________________________ amounting to Pkr __________ (in total) @ monthly fee of Pkr ______, ", "if the dues are not cleared by ____________ date, the name of your child shall be striked off and re-admission policy shall be applied subject to the clearance of the above dues.")</f>
        <v>This is to inform you that the Tuition fee, admission fee (For new admission) and Annual Fund of your child named _____________________________________________ currently in class __________ are overdue for the months of ____________________________ amounting to Pkr __________ (in total) @ monthly fee of Pkr ______, if the dues are not cleared by ____________ date, the name of your child shall be striked off and re-admission policy shall be applied subject to the clearance of the above dues.</v>
      </c>
      <c r="B7" s="621"/>
      <c r="C7" s="621"/>
      <c r="D7" s="621"/>
      <c r="E7" s="621"/>
      <c r="F7" s="621"/>
      <c r="G7" s="621"/>
      <c r="H7" s="621"/>
      <c r="I7" s="621"/>
    </row>
    <row r="8" spans="1:9" x14ac:dyDescent="0.25">
      <c r="A8" s="621"/>
      <c r="B8" s="621"/>
      <c r="C8" s="621"/>
      <c r="D8" s="621"/>
      <c r="E8" s="621"/>
      <c r="F8" s="621"/>
      <c r="G8" s="621"/>
      <c r="H8" s="621"/>
      <c r="I8" s="621"/>
    </row>
    <row r="9" spans="1:9" x14ac:dyDescent="0.25">
      <c r="A9" s="621"/>
      <c r="B9" s="621"/>
      <c r="C9" s="621"/>
      <c r="D9" s="621"/>
      <c r="E9" s="621"/>
      <c r="F9" s="621"/>
      <c r="G9" s="621"/>
      <c r="H9" s="621"/>
      <c r="I9" s="621"/>
    </row>
    <row r="10" spans="1:9" x14ac:dyDescent="0.25">
      <c r="A10" s="621"/>
      <c r="B10" s="621"/>
      <c r="C10" s="621"/>
      <c r="D10" s="621"/>
      <c r="E10" s="621"/>
      <c r="F10" s="621"/>
      <c r="G10" s="621"/>
      <c r="H10" s="621"/>
      <c r="I10" s="621"/>
    </row>
    <row r="11" spans="1:9" x14ac:dyDescent="0.25">
      <c r="A11" s="621"/>
      <c r="B11" s="621"/>
      <c r="C11" s="621"/>
      <c r="D11" s="621"/>
      <c r="E11" s="621"/>
      <c r="F11" s="621"/>
      <c r="G11" s="621"/>
      <c r="H11" s="621"/>
      <c r="I11" s="621"/>
    </row>
    <row r="12" spans="1:9" x14ac:dyDescent="0.25">
      <c r="A12" s="621"/>
      <c r="B12" s="621"/>
      <c r="C12" s="621"/>
      <c r="D12" s="621"/>
      <c r="E12" s="621"/>
      <c r="F12" s="621"/>
      <c r="G12" s="621"/>
      <c r="H12" s="621"/>
      <c r="I12" s="621"/>
    </row>
    <row r="13" spans="1:9" x14ac:dyDescent="0.25">
      <c r="A13" s="621"/>
      <c r="B13" s="621"/>
      <c r="C13" s="621"/>
      <c r="D13" s="621"/>
      <c r="E13" s="621"/>
      <c r="F13" s="621"/>
      <c r="G13" s="621"/>
      <c r="H13" s="621"/>
      <c r="I13" s="621"/>
    </row>
    <row r="15" spans="1:9" ht="15" customHeight="1" x14ac:dyDescent="0.25">
      <c r="A15" s="621" t="s">
        <v>947</v>
      </c>
      <c r="B15" s="621"/>
      <c r="C15" s="621"/>
      <c r="D15" s="621"/>
      <c r="E15" s="621"/>
      <c r="F15" s="621"/>
      <c r="G15" s="621"/>
      <c r="H15" s="621"/>
      <c r="I15" s="621"/>
    </row>
    <row r="16" spans="1:9" x14ac:dyDescent="0.25">
      <c r="A16" s="621"/>
      <c r="B16" s="621"/>
      <c r="C16" s="621"/>
      <c r="D16" s="621"/>
      <c r="E16" s="621"/>
      <c r="F16" s="621"/>
      <c r="G16" s="621"/>
      <c r="H16" s="621"/>
      <c r="I16" s="621"/>
    </row>
    <row r="18" spans="1:9" ht="15" customHeight="1" x14ac:dyDescent="0.25">
      <c r="A18" s="621" t="s">
        <v>949</v>
      </c>
      <c r="B18" s="621"/>
      <c r="C18" s="621"/>
      <c r="D18" s="621"/>
      <c r="E18" s="621"/>
      <c r="F18" s="621"/>
      <c r="G18" s="621"/>
      <c r="H18" s="621"/>
      <c r="I18" s="621"/>
    </row>
    <row r="19" spans="1:9" x14ac:dyDescent="0.25">
      <c r="A19" s="621"/>
      <c r="B19" s="621"/>
      <c r="C19" s="621"/>
      <c r="D19" s="621"/>
      <c r="E19" s="621"/>
      <c r="F19" s="621"/>
      <c r="G19" s="621"/>
      <c r="H19" s="621"/>
      <c r="I19" s="621"/>
    </row>
    <row r="23" spans="1:9" x14ac:dyDescent="0.25">
      <c r="A23" s="275"/>
      <c r="B23" s="275"/>
      <c r="C23" s="275"/>
      <c r="D23" s="275"/>
      <c r="E23" s="275"/>
      <c r="F23" s="275"/>
      <c r="G23" s="275" t="s">
        <v>1648</v>
      </c>
      <c r="H23" s="275"/>
      <c r="I23" s="275"/>
    </row>
  </sheetData>
  <mergeCells count="3">
    <mergeCell ref="A7:I13"/>
    <mergeCell ref="A15:I16"/>
    <mergeCell ref="A18:I19"/>
  </mergeCells>
  <pageMargins left="0.2" right="0.2" top="0.5" bottom="0.5" header="0.3" footer="0.3"/>
  <pageSetup paperSize="9" scale="94" orientation="portrait" r:id="rId1"/>
  <headerFooter>
    <oddHeader>&amp;L&amp;"Calibri"&amp;10&amp;K000000CLASSIFICATION: C1 - CONTROLLED&amp;1#</oddHeader>
  </headerFooter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workbookViewId="0">
      <pane xSplit="6" topLeftCell="J1" activePane="topRight" state="frozen"/>
      <selection pane="topRight" activeCell="P27" sqref="P27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3" width="28.140625" bestFit="1" customWidth="1"/>
    <col min="4" max="4" width="30.85546875" bestFit="1" customWidth="1"/>
    <col min="5" max="6" width="0" hidden="1" customWidth="1"/>
    <col min="7" max="7" width="13.28515625" bestFit="1" customWidth="1"/>
    <col min="8" max="8" width="12.85546875" bestFit="1" customWidth="1"/>
    <col min="9" max="9" width="12.42578125" bestFit="1" customWidth="1"/>
    <col min="10" max="10" width="10.85546875" bestFit="1" customWidth="1"/>
  </cols>
  <sheetData>
    <row r="1" spans="1:24" ht="43.5" thickBot="1" x14ac:dyDescent="0.3">
      <c r="A1" s="38" t="s">
        <v>416</v>
      </c>
      <c r="B1" s="38" t="s">
        <v>88</v>
      </c>
      <c r="C1" s="38" t="s">
        <v>89</v>
      </c>
      <c r="D1" s="38" t="s">
        <v>90</v>
      </c>
      <c r="E1" s="39" t="s">
        <v>91</v>
      </c>
      <c r="F1" s="38" t="s">
        <v>0</v>
      </c>
      <c r="G1" s="38" t="s">
        <v>671</v>
      </c>
      <c r="H1" s="264" t="s">
        <v>1694</v>
      </c>
      <c r="I1" s="38" t="s">
        <v>1655</v>
      </c>
      <c r="J1" s="29" t="s">
        <v>92</v>
      </c>
      <c r="K1" s="29" t="s">
        <v>99</v>
      </c>
      <c r="L1" s="407" t="s">
        <v>4020</v>
      </c>
      <c r="M1" s="467">
        <v>45383</v>
      </c>
      <c r="N1" s="529" t="s">
        <v>7608</v>
      </c>
      <c r="O1" s="529" t="s">
        <v>7442</v>
      </c>
      <c r="P1" s="529" t="s">
        <v>7774</v>
      </c>
      <c r="Q1" s="529" t="s">
        <v>7775</v>
      </c>
      <c r="R1" s="529" t="s">
        <v>7776</v>
      </c>
      <c r="S1" s="529" t="s">
        <v>7777</v>
      </c>
      <c r="T1" s="609" t="s">
        <v>7778</v>
      </c>
      <c r="U1" s="609" t="s">
        <v>7779</v>
      </c>
      <c r="V1" s="609" t="s">
        <v>5152</v>
      </c>
      <c r="W1" s="609" t="s">
        <v>5153</v>
      </c>
      <c r="X1" s="609" t="s">
        <v>5154</v>
      </c>
    </row>
    <row r="2" spans="1:24" x14ac:dyDescent="0.25">
      <c r="A2" s="59">
        <v>744</v>
      </c>
      <c r="B2" s="47" t="s">
        <v>7334</v>
      </c>
      <c r="C2" s="47" t="s">
        <v>7332</v>
      </c>
      <c r="D2" s="47" t="s">
        <v>7333</v>
      </c>
      <c r="E2" s="339" t="s">
        <v>1</v>
      </c>
      <c r="F2" s="47" t="s">
        <v>7335</v>
      </c>
      <c r="G2" s="42" t="s">
        <v>7337</v>
      </c>
      <c r="H2" s="275" t="s">
        <v>7336</v>
      </c>
      <c r="I2" s="31"/>
      <c r="J2" s="28" t="s">
        <v>7338</v>
      </c>
      <c r="K2" s="28"/>
      <c r="L2" s="47"/>
      <c r="M2" s="47" t="s">
        <v>8033</v>
      </c>
      <c r="N2" t="s">
        <v>8184</v>
      </c>
      <c r="O2" t="s">
        <v>8387</v>
      </c>
    </row>
    <row r="3" spans="1:24" x14ac:dyDescent="0.25">
      <c r="A3" s="59">
        <v>745</v>
      </c>
      <c r="B3" s="47" t="s">
        <v>7385</v>
      </c>
      <c r="C3" s="165" t="s">
        <v>2338</v>
      </c>
      <c r="D3" s="165" t="s">
        <v>7380</v>
      </c>
      <c r="E3" s="611" t="s">
        <v>1</v>
      </c>
      <c r="F3" s="137" t="s">
        <v>7335</v>
      </c>
      <c r="G3" s="551" t="s">
        <v>7381</v>
      </c>
      <c r="H3" s="275" t="s">
        <v>7382</v>
      </c>
      <c r="I3" s="31" t="s">
        <v>7383</v>
      </c>
      <c r="J3" s="28" t="s">
        <v>7384</v>
      </c>
      <c r="K3" s="161" t="s">
        <v>8209</v>
      </c>
      <c r="L3" s="47"/>
      <c r="M3" s="47" t="s">
        <v>7768</v>
      </c>
      <c r="N3" s="137" t="s">
        <v>7995</v>
      </c>
      <c r="O3" s="137">
        <v>0</v>
      </c>
      <c r="P3" s="137">
        <v>0</v>
      </c>
      <c r="Q3" s="620" t="s">
        <v>8209</v>
      </c>
      <c r="R3" s="137" t="s">
        <v>8209</v>
      </c>
      <c r="S3" s="137" t="s">
        <v>8209</v>
      </c>
      <c r="T3" s="137" t="s">
        <v>8209</v>
      </c>
      <c r="U3" s="137" t="s">
        <v>8209</v>
      </c>
      <c r="V3" s="137" t="s">
        <v>8209</v>
      </c>
      <c r="W3" s="137" t="s">
        <v>8209</v>
      </c>
      <c r="X3" s="137" t="s">
        <v>8209</v>
      </c>
    </row>
    <row r="4" spans="1:24" x14ac:dyDescent="0.25">
      <c r="A4" s="59">
        <v>751</v>
      </c>
      <c r="B4" s="47" t="s">
        <v>7471</v>
      </c>
      <c r="C4" s="47" t="s">
        <v>7469</v>
      </c>
      <c r="D4" s="47" t="s">
        <v>7463</v>
      </c>
      <c r="E4" s="47" t="s">
        <v>1</v>
      </c>
      <c r="F4" s="47" t="s">
        <v>7335</v>
      </c>
      <c r="G4" s="53" t="s">
        <v>7470</v>
      </c>
      <c r="H4" s="79" t="s">
        <v>7466</v>
      </c>
      <c r="I4" s="31" t="s">
        <v>7467</v>
      </c>
      <c r="J4" s="28" t="s">
        <v>7957</v>
      </c>
      <c r="K4" s="161"/>
      <c r="L4" s="47"/>
      <c r="M4" s="47" t="s">
        <v>7958</v>
      </c>
      <c r="N4" s="137" t="s">
        <v>7958</v>
      </c>
      <c r="O4" s="137" t="s">
        <v>8257</v>
      </c>
      <c r="P4" s="137" t="s">
        <v>8257</v>
      </c>
      <c r="Q4" s="137" t="s">
        <v>8392</v>
      </c>
    </row>
    <row r="5" spans="1:24" x14ac:dyDescent="0.25">
      <c r="A5" s="59">
        <v>752</v>
      </c>
      <c r="B5" s="196" t="s">
        <v>7474</v>
      </c>
      <c r="C5" s="47" t="s">
        <v>7472</v>
      </c>
      <c r="D5" s="47" t="s">
        <v>7473</v>
      </c>
      <c r="E5" s="47" t="s">
        <v>1</v>
      </c>
      <c r="F5" s="47" t="s">
        <v>7335</v>
      </c>
      <c r="G5" s="53" t="s">
        <v>7475</v>
      </c>
      <c r="H5" s="196" t="s">
        <v>2109</v>
      </c>
      <c r="I5" s="47"/>
      <c r="J5" s="28" t="s">
        <v>7476</v>
      </c>
      <c r="K5" s="161" t="s">
        <v>7994</v>
      </c>
      <c r="L5" s="47"/>
      <c r="M5" s="47" t="s">
        <v>7994</v>
      </c>
      <c r="N5" s="137" t="s">
        <v>7994</v>
      </c>
      <c r="O5" s="137" t="s">
        <v>8110</v>
      </c>
      <c r="P5" s="137" t="s">
        <v>8221</v>
      </c>
      <c r="Q5" s="137" t="s">
        <v>8344</v>
      </c>
    </row>
    <row r="6" spans="1:24" x14ac:dyDescent="0.25">
      <c r="A6" s="59">
        <v>753</v>
      </c>
      <c r="B6" s="196" t="s">
        <v>7540</v>
      </c>
      <c r="C6" s="47" t="s">
        <v>7533</v>
      </c>
      <c r="D6" s="47" t="s">
        <v>7534</v>
      </c>
      <c r="E6" s="47" t="s">
        <v>1</v>
      </c>
      <c r="F6" s="47" t="s">
        <v>7335</v>
      </c>
      <c r="G6" s="53" t="s">
        <v>7535</v>
      </c>
      <c r="H6" s="79" t="s">
        <v>7536</v>
      </c>
      <c r="I6" s="31" t="s">
        <v>7537</v>
      </c>
      <c r="J6" s="28" t="s">
        <v>7538</v>
      </c>
      <c r="K6" s="161" t="s">
        <v>7539</v>
      </c>
      <c r="L6" s="47"/>
      <c r="M6" s="47" t="s">
        <v>7805</v>
      </c>
      <c r="N6" s="151" t="s">
        <v>8012</v>
      </c>
      <c r="O6" s="151" t="s">
        <v>8186</v>
      </c>
      <c r="P6" s="151" t="s">
        <v>8186</v>
      </c>
      <c r="Q6" s="151" t="s">
        <v>8322</v>
      </c>
    </row>
    <row r="7" spans="1:24" x14ac:dyDescent="0.25">
      <c r="A7" s="59">
        <v>757</v>
      </c>
      <c r="B7" s="610" t="s">
        <v>7631</v>
      </c>
      <c r="C7" s="47" t="s">
        <v>7627</v>
      </c>
      <c r="D7" s="47" t="s">
        <v>7640</v>
      </c>
      <c r="E7" s="47" t="s">
        <v>1</v>
      </c>
      <c r="F7" s="47" t="s">
        <v>7335</v>
      </c>
      <c r="G7" s="42" t="s">
        <v>7628</v>
      </c>
      <c r="H7" s="79" t="s">
        <v>7629</v>
      </c>
      <c r="I7" s="31" t="s">
        <v>7630</v>
      </c>
      <c r="J7" s="28" t="s">
        <v>7972</v>
      </c>
      <c r="K7" s="161"/>
      <c r="L7" s="47"/>
      <c r="M7" s="47" t="s">
        <v>7973</v>
      </c>
      <c r="N7" s="137" t="s">
        <v>7974</v>
      </c>
      <c r="O7" s="137" t="s">
        <v>7973</v>
      </c>
      <c r="P7" s="137" t="s">
        <v>8242</v>
      </c>
    </row>
    <row r="8" spans="1:24" x14ac:dyDescent="0.25">
      <c r="A8" s="59">
        <v>758</v>
      </c>
      <c r="B8" s="47" t="s">
        <v>7636</v>
      </c>
      <c r="C8" s="47" t="s">
        <v>7632</v>
      </c>
      <c r="D8" s="47" t="s">
        <v>1506</v>
      </c>
      <c r="E8" s="47" t="s">
        <v>1</v>
      </c>
      <c r="F8" s="47" t="s">
        <v>7335</v>
      </c>
      <c r="G8" s="42" t="s">
        <v>7641</v>
      </c>
      <c r="H8" s="79" t="s">
        <v>2344</v>
      </c>
      <c r="I8" s="31"/>
      <c r="J8" s="28" t="s">
        <v>7667</v>
      </c>
      <c r="K8" s="161"/>
      <c r="L8" s="47"/>
      <c r="M8" s="47">
        <v>1600</v>
      </c>
      <c r="N8" s="151" t="s">
        <v>8054</v>
      </c>
      <c r="O8" s="151" t="s">
        <v>8208</v>
      </c>
      <c r="P8" t="s">
        <v>8208</v>
      </c>
    </row>
    <row r="9" spans="1:24" x14ac:dyDescent="0.25">
      <c r="A9" s="59">
        <v>759</v>
      </c>
      <c r="B9" s="47" t="s">
        <v>7637</v>
      </c>
      <c r="C9" s="47" t="s">
        <v>7633</v>
      </c>
      <c r="D9" s="47" t="s">
        <v>2090</v>
      </c>
      <c r="E9" s="47" t="s">
        <v>1</v>
      </c>
      <c r="F9" s="47" t="s">
        <v>7335</v>
      </c>
      <c r="G9" s="42" t="s">
        <v>7642</v>
      </c>
      <c r="H9" s="79" t="s">
        <v>2097</v>
      </c>
      <c r="I9" s="31"/>
      <c r="J9" s="28" t="s">
        <v>7646</v>
      </c>
      <c r="K9" s="161" t="s">
        <v>7649</v>
      </c>
      <c r="L9" s="47"/>
      <c r="M9" s="47" t="s">
        <v>7652</v>
      </c>
      <c r="N9" s="137" t="s">
        <v>7905</v>
      </c>
      <c r="O9" s="137" t="s">
        <v>8205</v>
      </c>
      <c r="P9" s="137" t="s">
        <v>8205</v>
      </c>
    </row>
    <row r="10" spans="1:24" x14ac:dyDescent="0.25">
      <c r="A10" s="59">
        <v>760</v>
      </c>
      <c r="B10" s="47" t="s">
        <v>7638</v>
      </c>
      <c r="C10" s="47" t="s">
        <v>2285</v>
      </c>
      <c r="D10" s="47" t="s">
        <v>2092</v>
      </c>
      <c r="E10" s="47" t="s">
        <v>1</v>
      </c>
      <c r="F10" s="47" t="s">
        <v>7335</v>
      </c>
      <c r="G10" s="42" t="s">
        <v>7643</v>
      </c>
      <c r="H10" s="79" t="s">
        <v>7645</v>
      </c>
      <c r="I10" s="31" t="s">
        <v>2098</v>
      </c>
      <c r="J10" s="28" t="s">
        <v>7647</v>
      </c>
      <c r="K10" s="161" t="s">
        <v>7650</v>
      </c>
      <c r="L10" s="47"/>
      <c r="M10" s="47" t="s">
        <v>7653</v>
      </c>
      <c r="N10" s="137" t="s">
        <v>8395</v>
      </c>
    </row>
    <row r="11" spans="1:24" x14ac:dyDescent="0.25">
      <c r="A11" s="59">
        <v>761</v>
      </c>
      <c r="B11" s="47" t="s">
        <v>7639</v>
      </c>
      <c r="C11" s="47" t="s">
        <v>7634</v>
      </c>
      <c r="D11" s="47" t="s">
        <v>7635</v>
      </c>
      <c r="E11" s="47" t="s">
        <v>1</v>
      </c>
      <c r="F11" s="47" t="s">
        <v>7335</v>
      </c>
      <c r="G11" s="42" t="s">
        <v>7644</v>
      </c>
      <c r="H11" s="79" t="s">
        <v>7645</v>
      </c>
      <c r="I11" s="31"/>
      <c r="J11" s="28" t="s">
        <v>7648</v>
      </c>
      <c r="K11" s="161" t="s">
        <v>7651</v>
      </c>
      <c r="L11" s="47"/>
      <c r="M11" s="47" t="s">
        <v>7654</v>
      </c>
      <c r="N11" s="137" t="s">
        <v>8034</v>
      </c>
      <c r="O11" s="137" t="s">
        <v>8150</v>
      </c>
    </row>
    <row r="12" spans="1:24" x14ac:dyDescent="0.25">
      <c r="A12" s="59">
        <v>762</v>
      </c>
      <c r="B12" s="47" t="s">
        <v>7672</v>
      </c>
      <c r="C12" s="47" t="s">
        <v>5033</v>
      </c>
      <c r="D12" s="47" t="s">
        <v>2575</v>
      </c>
      <c r="E12" s="47" t="s">
        <v>1</v>
      </c>
      <c r="F12" s="47" t="s">
        <v>7335</v>
      </c>
      <c r="G12" s="42" t="s">
        <v>7674</v>
      </c>
      <c r="H12" s="79" t="s">
        <v>2578</v>
      </c>
      <c r="I12" s="31" t="s">
        <v>2577</v>
      </c>
      <c r="J12" s="28" t="s">
        <v>7675</v>
      </c>
      <c r="K12" s="161"/>
      <c r="L12" s="47"/>
      <c r="M12" s="47" t="s">
        <v>8016</v>
      </c>
      <c r="N12" s="151" t="s">
        <v>8243</v>
      </c>
      <c r="O12" s="151" t="s">
        <v>8243</v>
      </c>
      <c r="P12" s="151" t="s">
        <v>8243</v>
      </c>
    </row>
    <row r="13" spans="1:24" x14ac:dyDescent="0.25">
      <c r="A13" s="59">
        <v>763</v>
      </c>
      <c r="B13" s="47" t="s">
        <v>7673</v>
      </c>
      <c r="C13" s="47" t="s">
        <v>7676</v>
      </c>
      <c r="D13" s="47" t="s">
        <v>7677</v>
      </c>
      <c r="E13" s="47" t="s">
        <v>1</v>
      </c>
      <c r="F13" s="47" t="s">
        <v>7335</v>
      </c>
      <c r="G13" s="42" t="s">
        <v>7678</v>
      </c>
      <c r="H13" s="79"/>
      <c r="I13" s="31"/>
      <c r="J13" s="28" t="s">
        <v>7679</v>
      </c>
      <c r="K13" s="161"/>
      <c r="L13" s="47"/>
      <c r="M13" s="47" t="s">
        <v>8044</v>
      </c>
      <c r="N13" t="s">
        <v>8111</v>
      </c>
      <c r="O13" s="275" t="s">
        <v>8111</v>
      </c>
      <c r="P13" s="7" t="s">
        <v>8285</v>
      </c>
      <c r="Q13" s="7" t="s">
        <v>8285</v>
      </c>
    </row>
    <row r="14" spans="1:24" x14ac:dyDescent="0.25">
      <c r="A14" s="59">
        <v>764</v>
      </c>
      <c r="B14" s="47" t="s">
        <v>7686</v>
      </c>
      <c r="C14" s="47" t="s">
        <v>7687</v>
      </c>
      <c r="D14" s="47" t="s">
        <v>444</v>
      </c>
      <c r="E14" s="47" t="s">
        <v>1</v>
      </c>
      <c r="F14" s="47" t="s">
        <v>7335</v>
      </c>
      <c r="G14" s="53" t="s">
        <v>7736</v>
      </c>
      <c r="H14" s="79" t="s">
        <v>2420</v>
      </c>
      <c r="I14" s="31" t="s">
        <v>7688</v>
      </c>
      <c r="J14" s="28" t="s">
        <v>7689</v>
      </c>
      <c r="K14" s="161" t="s">
        <v>7690</v>
      </c>
      <c r="L14" s="47"/>
      <c r="M14" s="47" t="s">
        <v>7691</v>
      </c>
    </row>
    <row r="15" spans="1:24" x14ac:dyDescent="0.25">
      <c r="A15" s="37">
        <v>766</v>
      </c>
      <c r="B15" s="47" t="s">
        <v>7756</v>
      </c>
      <c r="C15" s="47" t="s">
        <v>7731</v>
      </c>
      <c r="D15" s="47" t="s">
        <v>7732</v>
      </c>
      <c r="E15" s="47"/>
      <c r="F15" s="47"/>
      <c r="G15" s="42" t="s">
        <v>7733</v>
      </c>
      <c r="H15" s="79" t="s">
        <v>7734</v>
      </c>
      <c r="I15" s="31" t="s">
        <v>7735</v>
      </c>
      <c r="J15" s="28" t="s">
        <v>7739</v>
      </c>
      <c r="K15" s="161"/>
      <c r="L15" s="47"/>
      <c r="M15" s="47" t="s">
        <v>7740</v>
      </c>
      <c r="N15" s="137" t="s">
        <v>7975</v>
      </c>
      <c r="O15" s="137" t="s">
        <v>8299</v>
      </c>
      <c r="P15" s="137" t="s">
        <v>8299</v>
      </c>
      <c r="Q15" s="137" t="s">
        <v>8299</v>
      </c>
    </row>
    <row r="16" spans="1:24" x14ac:dyDescent="0.25">
      <c r="A16" s="59">
        <v>767</v>
      </c>
      <c r="B16" s="47" t="s">
        <v>7755</v>
      </c>
      <c r="C16" s="47" t="s">
        <v>7753</v>
      </c>
      <c r="D16" s="47" t="s">
        <v>7754</v>
      </c>
      <c r="E16" s="47"/>
      <c r="F16" s="47"/>
      <c r="G16" s="53" t="s">
        <v>7757</v>
      </c>
      <c r="H16" s="79" t="s">
        <v>7758</v>
      </c>
      <c r="I16" s="31" t="s">
        <v>7759</v>
      </c>
      <c r="J16" s="28" t="s">
        <v>7760</v>
      </c>
      <c r="K16" s="161"/>
      <c r="L16" s="47"/>
      <c r="M16" s="47" t="s">
        <v>7761</v>
      </c>
      <c r="N16" s="151" t="s">
        <v>8289</v>
      </c>
      <c r="O16" s="151" t="s">
        <v>8290</v>
      </c>
      <c r="P16" s="151" t="s">
        <v>8290</v>
      </c>
      <c r="Q16" s="151" t="s">
        <v>8290</v>
      </c>
    </row>
    <row r="17" spans="1:41" x14ac:dyDescent="0.25">
      <c r="A17" s="59">
        <v>768</v>
      </c>
      <c r="B17" s="47" t="s">
        <v>7786</v>
      </c>
      <c r="C17" s="47" t="s">
        <v>7783</v>
      </c>
      <c r="D17" s="47" t="s">
        <v>1004</v>
      </c>
      <c r="E17" s="47"/>
      <c r="F17" s="47"/>
      <c r="G17" s="42" t="s">
        <v>7784</v>
      </c>
      <c r="H17" s="79" t="s">
        <v>2313</v>
      </c>
      <c r="I17" s="31"/>
      <c r="J17" s="296" t="s">
        <v>7785</v>
      </c>
      <c r="K17" s="442"/>
      <c r="L17" s="489"/>
      <c r="M17" s="137" t="s">
        <v>7787</v>
      </c>
      <c r="N17" t="s">
        <v>8050</v>
      </c>
      <c r="O17" t="s">
        <v>8237</v>
      </c>
      <c r="P17" t="s">
        <v>8237</v>
      </c>
      <c r="Q17" s="7" t="s">
        <v>8302</v>
      </c>
    </row>
    <row r="18" spans="1:41" x14ac:dyDescent="0.25">
      <c r="A18" s="59">
        <v>730</v>
      </c>
      <c r="B18" s="47" t="s">
        <v>5873</v>
      </c>
      <c r="C18" s="47" t="s">
        <v>5864</v>
      </c>
      <c r="D18" s="47" t="s">
        <v>5865</v>
      </c>
      <c r="E18" s="272" t="s">
        <v>5864</v>
      </c>
      <c r="F18" s="47" t="s">
        <v>5865</v>
      </c>
      <c r="G18" s="42" t="s">
        <v>5867</v>
      </c>
      <c r="H18" s="79" t="s">
        <v>5869</v>
      </c>
      <c r="I18" s="31" t="s">
        <v>5870</v>
      </c>
      <c r="J18" s="617" t="s">
        <v>8031</v>
      </c>
      <c r="K18" s="161"/>
      <c r="L18" s="47"/>
      <c r="M18" s="137" t="s">
        <v>7982</v>
      </c>
      <c r="N18" t="s">
        <v>7982</v>
      </c>
    </row>
    <row r="19" spans="1:41" x14ac:dyDescent="0.25">
      <c r="A19" s="59">
        <v>731</v>
      </c>
      <c r="B19" s="47" t="s">
        <v>5874</v>
      </c>
      <c r="C19" s="47" t="s">
        <v>5866</v>
      </c>
      <c r="D19" s="47" t="s">
        <v>2259</v>
      </c>
      <c r="E19" s="272" t="s">
        <v>5866</v>
      </c>
      <c r="F19" s="47" t="s">
        <v>2259</v>
      </c>
      <c r="G19" s="42" t="s">
        <v>5868</v>
      </c>
      <c r="H19" s="79" t="s">
        <v>2262</v>
      </c>
      <c r="I19" s="31" t="s">
        <v>2263</v>
      </c>
      <c r="J19" s="617" t="s">
        <v>8031</v>
      </c>
      <c r="K19" s="161"/>
      <c r="L19" s="47"/>
      <c r="M19" s="137" t="s">
        <v>7982</v>
      </c>
      <c r="N19" t="s">
        <v>7982</v>
      </c>
    </row>
    <row r="20" spans="1:41" x14ac:dyDescent="0.25">
      <c r="A20" s="59">
        <v>769</v>
      </c>
      <c r="B20" s="47" t="s">
        <v>7796</v>
      </c>
      <c r="C20" s="47" t="s">
        <v>7793</v>
      </c>
      <c r="D20" s="47" t="s">
        <v>7794</v>
      </c>
      <c r="E20" s="47"/>
      <c r="F20" s="47"/>
      <c r="G20" s="53" t="s">
        <v>7795</v>
      </c>
      <c r="H20" s="31" t="s">
        <v>7797</v>
      </c>
      <c r="I20" s="31" t="s">
        <v>7798</v>
      </c>
      <c r="J20" s="28" t="s">
        <v>7799</v>
      </c>
      <c r="K20" s="161" t="s">
        <v>7800</v>
      </c>
      <c r="L20" s="47"/>
      <c r="M20" s="137" t="s">
        <v>7801</v>
      </c>
    </row>
    <row r="21" spans="1:41" x14ac:dyDescent="0.25">
      <c r="A21" s="37">
        <f>+A20+1</f>
        <v>770</v>
      </c>
      <c r="B21" s="47" t="s">
        <v>7816</v>
      </c>
      <c r="C21" s="47" t="s">
        <v>7807</v>
      </c>
      <c r="D21" s="47" t="s">
        <v>7808</v>
      </c>
      <c r="E21" s="47"/>
      <c r="F21" s="47"/>
      <c r="G21" s="42" t="s">
        <v>7813</v>
      </c>
      <c r="H21" s="31" t="s">
        <v>7811</v>
      </c>
      <c r="I21" s="31" t="s">
        <v>7812</v>
      </c>
      <c r="J21" s="28" t="s">
        <v>7814</v>
      </c>
      <c r="K21" s="161" t="s">
        <v>7815</v>
      </c>
      <c r="L21" s="47"/>
      <c r="M21" s="151" t="s">
        <v>7815</v>
      </c>
      <c r="N21" s="151" t="s">
        <v>7977</v>
      </c>
      <c r="O21" s="151" t="s">
        <v>7977</v>
      </c>
      <c r="P21" s="151" t="s">
        <v>8247</v>
      </c>
      <c r="Q21" s="151" t="s">
        <v>8247</v>
      </c>
    </row>
    <row r="22" spans="1:41" x14ac:dyDescent="0.25">
      <c r="A22" s="37">
        <f>+'New Nursery 23-24'!A45+1</f>
        <v>766</v>
      </c>
      <c r="B22" s="31" t="s">
        <v>7828</v>
      </c>
      <c r="C22" s="47" t="s">
        <v>7829</v>
      </c>
      <c r="D22" s="47" t="s">
        <v>2227</v>
      </c>
      <c r="E22" s="47"/>
      <c r="F22" s="47"/>
      <c r="G22" s="42" t="s">
        <v>7830</v>
      </c>
      <c r="H22" s="31" t="s">
        <v>7831</v>
      </c>
      <c r="I22" s="31" t="s">
        <v>7832</v>
      </c>
      <c r="J22" s="28" t="s">
        <v>7833</v>
      </c>
      <c r="K22" s="161"/>
      <c r="L22" s="47"/>
      <c r="M22" s="151" t="s">
        <v>8073</v>
      </c>
      <c r="N22" s="151" t="s">
        <v>8073</v>
      </c>
      <c r="O22" s="151" t="s">
        <v>8073</v>
      </c>
      <c r="P22" s="151" t="s">
        <v>8073</v>
      </c>
    </row>
    <row r="23" spans="1:41" ht="15.75" thickBot="1" x14ac:dyDescent="0.3">
      <c r="A23" s="59">
        <v>774</v>
      </c>
      <c r="B23" s="47" t="s">
        <v>7843</v>
      </c>
      <c r="C23" s="7" t="s">
        <v>7841</v>
      </c>
      <c r="D23" s="7" t="s">
        <v>7842</v>
      </c>
      <c r="E23" s="47"/>
      <c r="F23" s="47"/>
      <c r="G23" s="53"/>
      <c r="H23" s="47"/>
      <c r="I23" s="47"/>
      <c r="J23" s="28" t="s">
        <v>7844</v>
      </c>
      <c r="K23" s="161"/>
      <c r="L23" s="47"/>
      <c r="M23">
        <v>0</v>
      </c>
      <c r="N23" t="s">
        <v>7984</v>
      </c>
      <c r="O23" t="s">
        <v>8133</v>
      </c>
    </row>
    <row r="24" spans="1:41" s="275" customFormat="1" x14ac:dyDescent="0.25">
      <c r="A24" s="59">
        <v>700</v>
      </c>
      <c r="B24" s="196" t="s">
        <v>5246</v>
      </c>
      <c r="C24" s="229" t="s">
        <v>2176</v>
      </c>
      <c r="D24" s="229" t="s">
        <v>5242</v>
      </c>
      <c r="E24" s="47" t="s">
        <v>1</v>
      </c>
      <c r="F24" s="47" t="s">
        <v>4509</v>
      </c>
      <c r="G24" s="53" t="s">
        <v>5243</v>
      </c>
      <c r="H24" s="275" t="s">
        <v>5244</v>
      </c>
      <c r="I24" s="275" t="s">
        <v>5245</v>
      </c>
      <c r="J24" s="28" t="s">
        <v>5248</v>
      </c>
      <c r="K24" s="161"/>
      <c r="L24" s="47">
        <v>1650</v>
      </c>
      <c r="M24" s="47" t="s">
        <v>7870</v>
      </c>
      <c r="N24" s="47" t="s">
        <v>8129</v>
      </c>
      <c r="O24" s="47"/>
      <c r="P24" s="47"/>
      <c r="Q24" s="47"/>
      <c r="R24" s="19"/>
      <c r="S24" s="47"/>
      <c r="T24" s="47"/>
      <c r="U24" s="47"/>
      <c r="V24" s="47"/>
      <c r="W24" s="47"/>
      <c r="X24" s="47"/>
      <c r="Y24" s="196"/>
      <c r="Z24" s="571"/>
      <c r="AA24" s="161"/>
      <c r="AB24" s="28"/>
      <c r="AC24" s="3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</row>
    <row r="25" spans="1:41" x14ac:dyDescent="0.25">
      <c r="A25" s="59">
        <v>776</v>
      </c>
      <c r="B25" s="47" t="s">
        <v>7892</v>
      </c>
      <c r="C25" s="47" t="s">
        <v>7887</v>
      </c>
      <c r="D25" s="47" t="s">
        <v>7888</v>
      </c>
      <c r="E25" s="47"/>
      <c r="F25" s="47"/>
      <c r="G25" s="41" t="s">
        <v>7889</v>
      </c>
      <c r="H25" s="275" t="s">
        <v>7890</v>
      </c>
      <c r="I25" s="47"/>
      <c r="J25" s="28" t="s">
        <v>7891</v>
      </c>
      <c r="K25" s="161"/>
      <c r="L25" s="47"/>
      <c r="M25">
        <v>0</v>
      </c>
      <c r="N25" t="s">
        <v>8037</v>
      </c>
      <c r="O25" s="7" t="s">
        <v>8137</v>
      </c>
      <c r="P25" t="s">
        <v>8362</v>
      </c>
      <c r="Q25" t="s">
        <v>8362</v>
      </c>
    </row>
    <row r="26" spans="1:41" x14ac:dyDescent="0.25">
      <c r="A26" s="59">
        <v>777</v>
      </c>
      <c r="B26" s="47" t="s">
        <v>8315</v>
      </c>
      <c r="C26" s="47" t="s">
        <v>8314</v>
      </c>
      <c r="D26" s="47" t="s">
        <v>8319</v>
      </c>
      <c r="E26" s="47"/>
      <c r="F26" s="47"/>
      <c r="G26" s="53" t="s">
        <v>8316</v>
      </c>
      <c r="H26" s="275" t="s">
        <v>8317</v>
      </c>
      <c r="I26" s="275" t="s">
        <v>8318</v>
      </c>
      <c r="J26" s="28" t="s">
        <v>8320</v>
      </c>
      <c r="K26" s="161"/>
      <c r="L26" s="47"/>
      <c r="M26" s="22">
        <v>0</v>
      </c>
      <c r="N26" s="22">
        <v>0</v>
      </c>
      <c r="O26" s="22">
        <v>0</v>
      </c>
      <c r="P26" s="22">
        <v>0</v>
      </c>
      <c r="Q26" t="s">
        <v>8321</v>
      </c>
    </row>
    <row r="27" spans="1:41" x14ac:dyDescent="0.25">
      <c r="A27" s="59">
        <v>779</v>
      </c>
      <c r="B27" s="165" t="s">
        <v>8421</v>
      </c>
      <c r="C27" s="47" t="s">
        <v>2911</v>
      </c>
      <c r="D27" s="47" t="s">
        <v>52</v>
      </c>
      <c r="E27" s="47"/>
      <c r="F27" s="47"/>
      <c r="G27" s="41" t="s">
        <v>8418</v>
      </c>
      <c r="H27" s="275" t="s">
        <v>8419</v>
      </c>
      <c r="I27" s="47" t="s">
        <v>8420</v>
      </c>
      <c r="J27" s="28" t="s">
        <v>8422</v>
      </c>
      <c r="K27" s="161" t="s">
        <v>8423</v>
      </c>
      <c r="L27" s="47"/>
      <c r="M27" s="22">
        <v>0</v>
      </c>
      <c r="N27" s="22">
        <v>0</v>
      </c>
      <c r="O27" s="22">
        <v>0</v>
      </c>
      <c r="P27" s="22">
        <v>0</v>
      </c>
      <c r="Q27" t="s">
        <v>8424</v>
      </c>
    </row>
    <row r="28" spans="1:41" x14ac:dyDescent="0.25">
      <c r="A28" s="59"/>
      <c r="B28" s="47"/>
      <c r="C28" s="196"/>
      <c r="D28" s="47"/>
      <c r="E28" s="47"/>
      <c r="F28" s="47"/>
      <c r="G28" s="53"/>
      <c r="H28" s="47"/>
      <c r="I28" s="47"/>
      <c r="J28" s="28"/>
      <c r="K28" s="161"/>
      <c r="L28" s="47"/>
    </row>
    <row r="29" spans="1:41" x14ac:dyDescent="0.25">
      <c r="A29" s="59"/>
      <c r="B29" s="47"/>
      <c r="C29" s="196"/>
      <c r="D29" s="47"/>
      <c r="E29" s="47"/>
      <c r="F29" s="47"/>
      <c r="G29" s="53"/>
      <c r="H29" s="47"/>
      <c r="I29" s="47"/>
      <c r="J29" s="28"/>
      <c r="K29" s="161"/>
      <c r="L29" s="47"/>
    </row>
    <row r="30" spans="1:41" x14ac:dyDescent="0.25">
      <c r="A30" s="59"/>
      <c r="B30" s="47"/>
      <c r="C30" s="3"/>
      <c r="D30" s="47"/>
      <c r="E30" s="47"/>
      <c r="F30" s="47"/>
      <c r="G30" s="53"/>
      <c r="H30" s="31"/>
      <c r="I30" s="31"/>
      <c r="J30" s="28"/>
      <c r="K30" s="161"/>
      <c r="L30" s="47"/>
    </row>
    <row r="31" spans="1:41" x14ac:dyDescent="0.25">
      <c r="A31" s="59"/>
      <c r="B31" s="47"/>
      <c r="C31" s="196"/>
      <c r="D31" s="47"/>
      <c r="E31" s="47"/>
      <c r="F31" s="47"/>
      <c r="G31" s="53"/>
      <c r="H31" s="31"/>
      <c r="I31" s="31"/>
      <c r="J31" s="28"/>
      <c r="K31" s="161"/>
      <c r="L31" s="47"/>
    </row>
    <row r="32" spans="1:41" x14ac:dyDescent="0.25">
      <c r="A32" s="59"/>
      <c r="B32" s="47"/>
      <c r="C32" s="47"/>
      <c r="D32" s="47"/>
      <c r="E32" s="47"/>
      <c r="F32" s="47"/>
      <c r="G32" s="53"/>
      <c r="H32" s="31"/>
      <c r="I32" s="31"/>
      <c r="J32" s="28"/>
      <c r="K32" s="161"/>
      <c r="L32" s="47"/>
    </row>
    <row r="33" spans="1:12" x14ac:dyDescent="0.25">
      <c r="A33" s="59"/>
      <c r="B33" s="47"/>
      <c r="C33" s="47"/>
      <c r="D33" s="47"/>
      <c r="E33" s="47"/>
      <c r="F33" s="47"/>
      <c r="G33" s="53"/>
      <c r="H33" s="31"/>
      <c r="I33" s="31"/>
      <c r="J33" s="28"/>
      <c r="K33" s="161"/>
      <c r="L33" s="47"/>
    </row>
    <row r="34" spans="1:12" x14ac:dyDescent="0.25">
      <c r="A34" s="59"/>
      <c r="B34" s="47"/>
      <c r="C34" s="47"/>
      <c r="D34" s="47"/>
      <c r="E34" s="47"/>
      <c r="F34" s="47"/>
      <c r="G34" s="53"/>
      <c r="H34" s="47"/>
      <c r="I34" s="47"/>
      <c r="J34" s="28"/>
      <c r="K34" s="161"/>
      <c r="L34" s="47"/>
    </row>
    <row r="35" spans="1:12" x14ac:dyDescent="0.25">
      <c r="A35" s="59"/>
      <c r="B35" s="47"/>
      <c r="C35" s="47"/>
      <c r="D35" s="47"/>
      <c r="E35" s="47"/>
      <c r="F35" s="47"/>
      <c r="G35" s="42"/>
      <c r="H35" s="31"/>
      <c r="I35" s="31"/>
      <c r="J35" s="28"/>
      <c r="K35" s="161"/>
      <c r="L35" s="47"/>
    </row>
    <row r="36" spans="1:12" x14ac:dyDescent="0.25">
      <c r="A36" s="59"/>
      <c r="B36" s="47"/>
      <c r="C36" s="47"/>
      <c r="D36" s="47"/>
      <c r="E36" s="47"/>
      <c r="F36" s="47"/>
      <c r="G36" s="42"/>
      <c r="H36" s="31"/>
      <c r="I36" s="31"/>
      <c r="J36" s="28"/>
      <c r="K36" s="161"/>
      <c r="L36" s="47"/>
    </row>
    <row r="37" spans="1:12" x14ac:dyDescent="0.25">
      <c r="A37" s="59"/>
      <c r="B37" s="47"/>
      <c r="C37" s="47"/>
      <c r="D37" s="47"/>
      <c r="E37" s="339"/>
      <c r="F37" s="47"/>
      <c r="G37" s="42"/>
      <c r="H37" s="31"/>
      <c r="I37" s="31"/>
      <c r="J37" s="28"/>
      <c r="K37" s="161"/>
      <c r="L37" s="47"/>
    </row>
    <row r="38" spans="1:12" x14ac:dyDescent="0.25">
      <c r="A38" s="59"/>
      <c r="B38" s="47"/>
      <c r="C38" s="47"/>
      <c r="D38" s="47"/>
      <c r="E38" s="339"/>
      <c r="F38" s="47"/>
      <c r="G38" s="41"/>
      <c r="H38" s="47"/>
      <c r="I38" s="47"/>
      <c r="J38" s="356"/>
      <c r="K38" s="161"/>
      <c r="L38" s="47"/>
    </row>
    <row r="39" spans="1:12" x14ac:dyDescent="0.25">
      <c r="A39" s="59"/>
      <c r="B39" s="47"/>
      <c r="C39" s="47"/>
      <c r="D39" s="47"/>
      <c r="E39" s="339"/>
      <c r="F39" s="47"/>
      <c r="G39" s="42"/>
      <c r="H39" s="47"/>
      <c r="I39" s="47"/>
      <c r="J39" s="28"/>
      <c r="K39" s="161"/>
      <c r="L39" s="47"/>
    </row>
    <row r="40" spans="1:12" x14ac:dyDescent="0.25">
      <c r="A40" s="59"/>
      <c r="B40" s="47"/>
      <c r="C40" s="47"/>
      <c r="D40" s="47"/>
      <c r="E40" s="339"/>
      <c r="F40" s="47"/>
      <c r="G40" s="41"/>
      <c r="H40" s="47"/>
      <c r="I40" s="47"/>
      <c r="J40" s="28"/>
      <c r="K40" s="161"/>
      <c r="L40" s="47"/>
    </row>
    <row r="41" spans="1:12" x14ac:dyDescent="0.25">
      <c r="A41" s="59"/>
      <c r="B41" s="47"/>
      <c r="C41" s="47"/>
      <c r="D41" s="47"/>
      <c r="E41" s="339"/>
      <c r="F41" s="47"/>
      <c r="G41" s="53"/>
      <c r="H41" s="53"/>
      <c r="I41" s="47"/>
      <c r="J41" s="47"/>
      <c r="K41" s="339"/>
      <c r="L41" s="47"/>
    </row>
    <row r="42" spans="1:12" x14ac:dyDescent="0.25">
      <c r="A42" s="59"/>
      <c r="B42" s="47"/>
      <c r="C42" s="47"/>
      <c r="D42" s="47"/>
      <c r="E42" s="339"/>
      <c r="F42" s="47"/>
      <c r="G42" s="53"/>
      <c r="H42" s="47"/>
      <c r="I42" s="47"/>
      <c r="J42" s="47"/>
      <c r="K42" s="339"/>
      <c r="L42" s="47"/>
    </row>
    <row r="43" spans="1:12" x14ac:dyDescent="0.25">
      <c r="A43" s="59"/>
      <c r="B43" s="47"/>
      <c r="C43" s="47"/>
      <c r="D43" s="47"/>
      <c r="E43" s="339"/>
      <c r="F43" s="47"/>
      <c r="G43" s="53"/>
      <c r="H43" s="275"/>
      <c r="I43" s="47"/>
      <c r="J43" s="47"/>
      <c r="K43" s="339"/>
      <c r="L43" s="47"/>
    </row>
    <row r="44" spans="1:12" x14ac:dyDescent="0.25">
      <c r="A44" s="59"/>
      <c r="B44" s="47"/>
      <c r="C44" s="47"/>
      <c r="D44" s="47"/>
      <c r="E44" s="339"/>
      <c r="F44" s="47"/>
      <c r="G44" s="53"/>
      <c r="H44" s="47"/>
      <c r="I44" s="47"/>
      <c r="J44" s="47"/>
      <c r="K44" s="339"/>
      <c r="L44" s="47"/>
    </row>
  </sheetData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1"/>
  <sheetViews>
    <sheetView zoomScaleNormal="100" workbookViewId="0">
      <pane xSplit="6" ySplit="1" topLeftCell="P11" activePane="bottomRight" state="frozen"/>
      <selection pane="topRight" activeCell="G1" sqref="G1"/>
      <selection pane="bottomLeft" activeCell="A2" sqref="A2"/>
      <selection pane="bottomRight" activeCell="P15" sqref="P15"/>
    </sheetView>
  </sheetViews>
  <sheetFormatPr defaultRowHeight="15" outlineLevelCol="1" x14ac:dyDescent="0.25"/>
  <cols>
    <col min="1" max="1" width="10.28515625" style="275" bestFit="1" customWidth="1"/>
    <col min="2" max="2" width="21.7109375" style="275" bestFit="1" customWidth="1"/>
    <col min="3" max="3" width="32" style="275" customWidth="1"/>
    <col min="4" max="4" width="33.85546875" style="275" customWidth="1"/>
    <col min="5" max="5" width="11.42578125" style="275" customWidth="1"/>
    <col min="6" max="6" width="8.5703125" style="275" customWidth="1"/>
    <col min="7" max="9" width="13.28515625" style="275" customWidth="1" outlineLevel="1"/>
    <col min="10" max="10" width="10.85546875" style="275" customWidth="1" outlineLevel="1"/>
    <col min="11" max="11" width="11.5703125" style="275" customWidth="1" outlineLevel="1"/>
    <col min="12" max="12" width="11.5703125" style="275" customWidth="1"/>
    <col min="13" max="13" width="12.42578125" style="275" customWidth="1"/>
    <col min="14" max="14" width="10.42578125" style="275" customWidth="1"/>
    <col min="15" max="15" width="9.28515625" style="275" customWidth="1"/>
    <col min="16" max="16" width="9.140625" style="275" customWidth="1"/>
    <col min="17" max="17" width="10.5703125" style="275" customWidth="1"/>
    <col min="18" max="19" width="9.28515625" style="275" customWidth="1"/>
    <col min="20" max="23" width="9.140625" style="275" customWidth="1"/>
    <col min="24" max="25" width="9.7109375" style="275" customWidth="1"/>
    <col min="26" max="26" width="9.5703125" style="275" bestFit="1" customWidth="1"/>
    <col min="27" max="27" width="12.5703125" style="275" customWidth="1"/>
    <col min="28" max="28" width="11.140625" style="275" customWidth="1"/>
    <col min="29" max="29" width="10.140625" style="275" customWidth="1"/>
    <col min="30" max="16384" width="9.140625" style="275"/>
  </cols>
  <sheetData>
    <row r="1" spans="1:41" ht="15.75" thickBot="1" x14ac:dyDescent="0.3">
      <c r="Z1" s="275">
        <f>+SUBTOTAL(9, Z3:Z35)</f>
        <v>20500</v>
      </c>
      <c r="AC1" s="255" t="s">
        <v>2358</v>
      </c>
    </row>
    <row r="2" spans="1:41" ht="43.5" thickBot="1" x14ac:dyDescent="0.3">
      <c r="A2" s="38" t="s">
        <v>416</v>
      </c>
      <c r="B2" s="38" t="s">
        <v>88</v>
      </c>
      <c r="C2" s="38" t="s">
        <v>89</v>
      </c>
      <c r="D2" s="38" t="s">
        <v>90</v>
      </c>
      <c r="E2" s="39" t="s">
        <v>91</v>
      </c>
      <c r="F2" s="38" t="s">
        <v>0</v>
      </c>
      <c r="G2" s="38" t="s">
        <v>671</v>
      </c>
      <c r="H2" s="38" t="s">
        <v>1694</v>
      </c>
      <c r="I2" s="38" t="s">
        <v>1655</v>
      </c>
      <c r="J2" s="29" t="s">
        <v>92</v>
      </c>
      <c r="K2" s="29" t="s">
        <v>99</v>
      </c>
      <c r="L2" s="407" t="s">
        <v>4020</v>
      </c>
      <c r="M2" s="283" t="s">
        <v>4782</v>
      </c>
      <c r="N2" s="284">
        <v>45067</v>
      </c>
      <c r="O2" s="160" t="s">
        <v>4971</v>
      </c>
      <c r="P2" s="160" t="s">
        <v>5146</v>
      </c>
      <c r="Q2" s="283" t="s">
        <v>5147</v>
      </c>
      <c r="R2" s="194" t="s">
        <v>5507</v>
      </c>
      <c r="S2" s="241" t="s">
        <v>5149</v>
      </c>
      <c r="T2" s="187" t="s">
        <v>5150</v>
      </c>
      <c r="U2" s="241" t="s">
        <v>5151</v>
      </c>
      <c r="V2" s="241" t="s">
        <v>5152</v>
      </c>
      <c r="W2" s="241" t="s">
        <v>5153</v>
      </c>
      <c r="X2" s="241" t="s">
        <v>5154</v>
      </c>
      <c r="Y2" s="241"/>
      <c r="Z2" s="570" t="s">
        <v>4021</v>
      </c>
      <c r="AA2" s="595" t="s">
        <v>7236</v>
      </c>
      <c r="AB2" s="167" t="s">
        <v>99</v>
      </c>
      <c r="AC2" s="330">
        <f>+SUM(AC3:AC71)</f>
        <v>0</v>
      </c>
      <c r="AD2" s="606" t="s">
        <v>7607</v>
      </c>
      <c r="AE2" s="529" t="s">
        <v>7608</v>
      </c>
      <c r="AF2" s="529" t="s">
        <v>7442</v>
      </c>
      <c r="AG2" s="529" t="s">
        <v>7774</v>
      </c>
      <c r="AH2" s="529" t="s">
        <v>7775</v>
      </c>
      <c r="AI2" s="529" t="s">
        <v>7776</v>
      </c>
      <c r="AJ2" s="529" t="s">
        <v>7777</v>
      </c>
      <c r="AK2" s="609" t="s">
        <v>7778</v>
      </c>
      <c r="AL2" s="609" t="s">
        <v>7779</v>
      </c>
      <c r="AM2" s="609" t="s">
        <v>5152</v>
      </c>
      <c r="AN2" s="609" t="s">
        <v>5153</v>
      </c>
      <c r="AO2" s="609" t="s">
        <v>5154</v>
      </c>
    </row>
    <row r="3" spans="1:41" ht="15.75" thickBot="1" x14ac:dyDescent="0.3">
      <c r="A3" s="59">
        <v>662</v>
      </c>
      <c r="B3" s="47" t="s">
        <v>4559</v>
      </c>
      <c r="C3" s="47" t="s">
        <v>4555</v>
      </c>
      <c r="D3" s="47" t="s">
        <v>1569</v>
      </c>
      <c r="E3" s="47" t="s">
        <v>1</v>
      </c>
      <c r="F3" s="47" t="s">
        <v>4509</v>
      </c>
      <c r="G3" s="42" t="s">
        <v>4561</v>
      </c>
      <c r="H3" s="31" t="s">
        <v>4562</v>
      </c>
      <c r="I3" s="31" t="s">
        <v>4563</v>
      </c>
      <c r="J3" s="28" t="s">
        <v>4557</v>
      </c>
      <c r="K3" s="28" t="s">
        <v>4558</v>
      </c>
      <c r="L3" s="47">
        <v>1500</v>
      </c>
      <c r="M3" s="47" t="s">
        <v>4558</v>
      </c>
      <c r="N3" s="47" t="s">
        <v>4558</v>
      </c>
      <c r="O3" s="47" t="s">
        <v>4558</v>
      </c>
      <c r="P3" s="47" t="s">
        <v>5906</v>
      </c>
      <c r="Q3" s="196" t="s">
        <v>5926</v>
      </c>
      <c r="R3" s="47" t="s">
        <v>6451</v>
      </c>
      <c r="S3" s="47" t="s">
        <v>6451</v>
      </c>
      <c r="T3" s="47" t="s">
        <v>6723</v>
      </c>
      <c r="U3" s="47" t="s">
        <v>6986</v>
      </c>
      <c r="V3" s="47" t="s">
        <v>6986</v>
      </c>
      <c r="W3" s="47" t="s">
        <v>7341</v>
      </c>
      <c r="X3" s="47" t="s">
        <v>8060</v>
      </c>
      <c r="Y3" s="196"/>
      <c r="Z3" s="571">
        <f t="shared" ref="Z3:Z39" si="0">COUNTBLANK(M3:X3)*L3</f>
        <v>0</v>
      </c>
      <c r="AA3" s="161"/>
      <c r="AB3" s="28"/>
      <c r="AC3" s="3"/>
      <c r="AD3" s="31" t="s">
        <v>8061</v>
      </c>
      <c r="AE3" s="31" t="s">
        <v>8061</v>
      </c>
      <c r="AF3" s="31" t="s">
        <v>8300</v>
      </c>
      <c r="AG3" s="31" t="s">
        <v>8300</v>
      </c>
      <c r="AH3" s="31"/>
      <c r="AI3" s="31"/>
      <c r="AJ3" s="31"/>
      <c r="AK3" s="31"/>
      <c r="AL3" s="31"/>
      <c r="AM3" s="31"/>
      <c r="AN3" s="31"/>
      <c r="AO3" s="31"/>
    </row>
    <row r="4" spans="1:41" ht="15.75" thickBot="1" x14ac:dyDescent="0.3">
      <c r="A4" s="490">
        <v>665</v>
      </c>
      <c r="B4" s="47" t="s">
        <v>4833</v>
      </c>
      <c r="C4" s="47" t="s">
        <v>4693</v>
      </c>
      <c r="D4" s="47" t="s">
        <v>4694</v>
      </c>
      <c r="E4" s="491" t="s">
        <v>1</v>
      </c>
      <c r="F4" s="355" t="s">
        <v>4509</v>
      </c>
      <c r="G4" s="53" t="s">
        <v>4695</v>
      </c>
      <c r="H4" s="31" t="s">
        <v>4696</v>
      </c>
      <c r="I4" s="31" t="s">
        <v>4697</v>
      </c>
      <c r="J4" s="28" t="s">
        <v>4698</v>
      </c>
      <c r="K4" s="161" t="s">
        <v>7703</v>
      </c>
      <c r="L4" s="47">
        <v>1500</v>
      </c>
      <c r="M4" s="47" t="s">
        <v>5216</v>
      </c>
      <c r="N4" s="47" t="s">
        <v>5461</v>
      </c>
      <c r="O4" s="193" t="s">
        <v>5461</v>
      </c>
      <c r="P4" s="47" t="s">
        <v>5932</v>
      </c>
      <c r="Q4" s="196" t="s">
        <v>5932</v>
      </c>
      <c r="R4" s="47" t="s">
        <v>6096</v>
      </c>
      <c r="S4" s="47" t="s">
        <v>6320</v>
      </c>
      <c r="T4" s="47" t="s">
        <v>6594</v>
      </c>
      <c r="U4" s="47" t="s">
        <v>6774</v>
      </c>
      <c r="V4" s="47" t="s">
        <v>6957</v>
      </c>
      <c r="W4" s="47" t="s">
        <v>7212</v>
      </c>
      <c r="X4" s="47" t="s">
        <v>7421</v>
      </c>
      <c r="Y4" s="196"/>
      <c r="Z4" s="571">
        <f t="shared" si="0"/>
        <v>0</v>
      </c>
      <c r="AA4" s="161"/>
      <c r="AB4" s="28"/>
      <c r="AC4" s="3"/>
      <c r="AD4" s="31" t="s">
        <v>7704</v>
      </c>
      <c r="AE4" s="31" t="s">
        <v>8161</v>
      </c>
      <c r="AF4" s="31" t="s">
        <v>8160</v>
      </c>
      <c r="AG4" s="31" t="s">
        <v>8267</v>
      </c>
      <c r="AH4" s="31" t="s">
        <v>8267</v>
      </c>
      <c r="AI4" s="31"/>
      <c r="AJ4" s="31"/>
      <c r="AK4" s="31"/>
      <c r="AL4" s="31"/>
      <c r="AM4" s="31"/>
      <c r="AN4" s="31"/>
      <c r="AO4" s="31"/>
    </row>
    <row r="5" spans="1:41" ht="15.75" thickBot="1" x14ac:dyDescent="0.3">
      <c r="A5" s="59">
        <v>674</v>
      </c>
      <c r="B5" s="196" t="s">
        <v>4871</v>
      </c>
      <c r="C5" s="47" t="s">
        <v>4870</v>
      </c>
      <c r="D5" s="47" t="s">
        <v>666</v>
      </c>
      <c r="E5" s="339" t="s">
        <v>1</v>
      </c>
      <c r="F5" s="47" t="s">
        <v>4509</v>
      </c>
      <c r="G5" s="53" t="s">
        <v>4872</v>
      </c>
      <c r="H5" s="31" t="s">
        <v>4873</v>
      </c>
      <c r="I5" s="31" t="s">
        <v>4874</v>
      </c>
      <c r="J5" s="28" t="s">
        <v>4875</v>
      </c>
      <c r="K5" s="161" t="s">
        <v>7940</v>
      </c>
      <c r="L5" s="47">
        <v>1400</v>
      </c>
      <c r="M5" s="47">
        <v>0</v>
      </c>
      <c r="N5" s="47" t="s">
        <v>5475</v>
      </c>
      <c r="O5" s="47" t="s">
        <v>5857</v>
      </c>
      <c r="P5" s="47" t="s">
        <v>6038</v>
      </c>
      <c r="Q5" s="196" t="s">
        <v>6347</v>
      </c>
      <c r="R5" s="196" t="s">
        <v>6347</v>
      </c>
      <c r="S5" s="47" t="s">
        <v>6629</v>
      </c>
      <c r="T5" s="47" t="s">
        <v>6869</v>
      </c>
      <c r="U5" s="47" t="s">
        <v>7062</v>
      </c>
      <c r="V5" s="47" t="s">
        <v>7578</v>
      </c>
      <c r="W5" s="47" t="s">
        <v>7578</v>
      </c>
      <c r="X5" s="47" t="s">
        <v>7578</v>
      </c>
      <c r="Y5" s="196"/>
      <c r="Z5" s="571">
        <f t="shared" si="0"/>
        <v>0</v>
      </c>
      <c r="AA5" s="161"/>
      <c r="AB5" s="28"/>
      <c r="AC5" s="3"/>
      <c r="AD5" s="31" t="s">
        <v>8159</v>
      </c>
      <c r="AE5" s="31" t="s">
        <v>8159</v>
      </c>
      <c r="AF5" s="31" t="s">
        <v>8279</v>
      </c>
      <c r="AG5" s="31"/>
      <c r="AH5" s="31"/>
      <c r="AI5" s="31"/>
      <c r="AJ5" s="31"/>
      <c r="AK5" s="31"/>
      <c r="AL5" s="31"/>
      <c r="AM5" s="31"/>
      <c r="AN5" s="31"/>
      <c r="AO5" s="31"/>
    </row>
    <row r="6" spans="1:41" ht="15.75" thickBot="1" x14ac:dyDescent="0.3">
      <c r="A6" s="59">
        <v>675</v>
      </c>
      <c r="B6" s="47" t="s">
        <v>4896</v>
      </c>
      <c r="C6" s="47" t="s">
        <v>5288</v>
      </c>
      <c r="D6" s="47" t="s">
        <v>1821</v>
      </c>
      <c r="E6" s="47" t="s">
        <v>1</v>
      </c>
      <c r="F6" s="47" t="s">
        <v>4509</v>
      </c>
      <c r="G6" s="53" t="s">
        <v>4894</v>
      </c>
      <c r="H6" s="47" t="s">
        <v>4895</v>
      </c>
      <c r="I6" s="47"/>
      <c r="J6" s="28" t="s">
        <v>4939</v>
      </c>
      <c r="K6" s="161"/>
      <c r="L6" s="47">
        <v>1400</v>
      </c>
      <c r="M6" s="47" t="s">
        <v>5440</v>
      </c>
      <c r="N6" s="47" t="s">
        <v>5734</v>
      </c>
      <c r="O6" s="47" t="s">
        <v>5734</v>
      </c>
      <c r="P6" s="47" t="s">
        <v>6032</v>
      </c>
      <c r="Q6" s="196" t="s">
        <v>6222</v>
      </c>
      <c r="R6" s="47" t="s">
        <v>6280</v>
      </c>
      <c r="S6" s="47" t="s">
        <v>6459</v>
      </c>
      <c r="T6" s="47" t="s">
        <v>6728</v>
      </c>
      <c r="U6" s="47" t="s">
        <v>6880</v>
      </c>
      <c r="V6" s="47" t="s">
        <v>7113</v>
      </c>
      <c r="W6" s="47"/>
      <c r="X6" s="47"/>
      <c r="Y6" s="196"/>
      <c r="Z6" s="571">
        <f t="shared" si="0"/>
        <v>2800</v>
      </c>
      <c r="AA6" s="161"/>
      <c r="AB6" s="28"/>
      <c r="AC6" s="3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15.75" thickBot="1" x14ac:dyDescent="0.3">
      <c r="A7" s="59">
        <v>676</v>
      </c>
      <c r="B7" s="47" t="s">
        <v>4938</v>
      </c>
      <c r="C7" s="47" t="s">
        <v>4934</v>
      </c>
      <c r="D7" s="47" t="s">
        <v>2106</v>
      </c>
      <c r="E7" s="47" t="s">
        <v>1</v>
      </c>
      <c r="F7" s="47" t="s">
        <v>4509</v>
      </c>
      <c r="G7" s="53" t="s">
        <v>4935</v>
      </c>
      <c r="H7" s="31" t="s">
        <v>2109</v>
      </c>
      <c r="I7" s="31" t="s">
        <v>4936</v>
      </c>
      <c r="J7" s="28" t="s">
        <v>4937</v>
      </c>
      <c r="K7" s="161" t="s">
        <v>5163</v>
      </c>
      <c r="L7" s="47">
        <v>1500</v>
      </c>
      <c r="M7" s="47" t="s">
        <v>5163</v>
      </c>
      <c r="N7" s="47" t="s">
        <v>5406</v>
      </c>
      <c r="O7" s="47" t="s">
        <v>5406</v>
      </c>
      <c r="P7" s="47" t="s">
        <v>5817</v>
      </c>
      <c r="Q7" s="47" t="s">
        <v>5817</v>
      </c>
      <c r="R7" s="47" t="s">
        <v>6149</v>
      </c>
      <c r="S7" s="47" t="s">
        <v>6288</v>
      </c>
      <c r="T7" s="47" t="s">
        <v>6552</v>
      </c>
      <c r="U7" s="47" t="s">
        <v>6768</v>
      </c>
      <c r="V7" s="47" t="s">
        <v>7007</v>
      </c>
      <c r="W7" s="47" t="s">
        <v>7202</v>
      </c>
      <c r="X7" s="47" t="s">
        <v>7477</v>
      </c>
      <c r="Y7" s="196"/>
      <c r="Z7" s="571">
        <f t="shared" si="0"/>
        <v>0</v>
      </c>
      <c r="AA7" s="161"/>
      <c r="AB7" s="28"/>
      <c r="AC7" s="196"/>
      <c r="AD7" s="31">
        <v>1600</v>
      </c>
      <c r="AE7" s="31">
        <v>1600</v>
      </c>
      <c r="AF7" s="137" t="s">
        <v>8110</v>
      </c>
      <c r="AG7" s="31" t="s">
        <v>8222</v>
      </c>
      <c r="AH7" s="31" t="s">
        <v>8344</v>
      </c>
      <c r="AI7" s="31"/>
      <c r="AJ7" s="31"/>
      <c r="AK7" s="31"/>
      <c r="AL7" s="31"/>
      <c r="AM7" s="31"/>
      <c r="AN7" s="31"/>
      <c r="AO7" s="31"/>
    </row>
    <row r="8" spans="1:41" ht="15.75" thickBot="1" x14ac:dyDescent="0.3">
      <c r="A8" s="59">
        <v>677</v>
      </c>
      <c r="B8" s="47" t="s">
        <v>4952</v>
      </c>
      <c r="C8" s="47" t="s">
        <v>4951</v>
      </c>
      <c r="D8" s="47" t="s">
        <v>2252</v>
      </c>
      <c r="E8" s="47" t="s">
        <v>1</v>
      </c>
      <c r="F8" s="47" t="s">
        <v>4509</v>
      </c>
      <c r="G8" s="42" t="s">
        <v>4953</v>
      </c>
      <c r="H8" s="31" t="s">
        <v>4954</v>
      </c>
      <c r="I8" s="339"/>
      <c r="J8" s="28" t="s">
        <v>4965</v>
      </c>
      <c r="K8" s="161" t="s">
        <v>4966</v>
      </c>
      <c r="L8" s="47">
        <v>1500</v>
      </c>
      <c r="M8" s="47" t="s">
        <v>5164</v>
      </c>
      <c r="N8" s="47" t="s">
        <v>5407</v>
      </c>
      <c r="O8" s="47" t="s">
        <v>5407</v>
      </c>
      <c r="P8" s="47" t="s">
        <v>5816</v>
      </c>
      <c r="Q8" s="196" t="s">
        <v>5816</v>
      </c>
      <c r="R8" s="47" t="s">
        <v>6150</v>
      </c>
      <c r="S8" s="47" t="s">
        <v>6551</v>
      </c>
      <c r="T8" s="47" t="s">
        <v>6551</v>
      </c>
      <c r="U8" s="47" t="s">
        <v>6769</v>
      </c>
      <c r="V8" s="47" t="s">
        <v>7008</v>
      </c>
      <c r="W8" s="47" t="s">
        <v>7203</v>
      </c>
      <c r="X8" s="47" t="s">
        <v>7591</v>
      </c>
      <c r="Y8" s="196"/>
      <c r="Z8" s="571">
        <f t="shared" si="0"/>
        <v>0</v>
      </c>
      <c r="AA8" s="161"/>
      <c r="AB8" s="28"/>
      <c r="AC8" s="3"/>
      <c r="AD8" s="31" t="s">
        <v>7994</v>
      </c>
      <c r="AE8" s="31" t="s">
        <v>7994</v>
      </c>
      <c r="AF8" s="31"/>
      <c r="AG8" s="31"/>
      <c r="AH8" s="31"/>
      <c r="AI8" s="31"/>
      <c r="AJ8" s="31"/>
      <c r="AK8" s="31"/>
      <c r="AL8" s="31"/>
      <c r="AM8" s="31"/>
      <c r="AN8" s="31"/>
      <c r="AO8" s="31"/>
    </row>
    <row r="9" spans="1:41" ht="15.75" thickBot="1" x14ac:dyDescent="0.3">
      <c r="A9" s="59">
        <v>681</v>
      </c>
      <c r="B9" s="196" t="s">
        <v>5000</v>
      </c>
      <c r="C9" s="47" t="s">
        <v>4997</v>
      </c>
      <c r="D9" s="47" t="s">
        <v>4998</v>
      </c>
      <c r="E9" s="47" t="s">
        <v>1</v>
      </c>
      <c r="F9" s="47" t="s">
        <v>4509</v>
      </c>
      <c r="G9" s="42" t="s">
        <v>5018</v>
      </c>
      <c r="H9" s="31" t="s">
        <v>5020</v>
      </c>
      <c r="I9" s="305"/>
      <c r="J9" s="28" t="s">
        <v>4999</v>
      </c>
      <c r="K9" s="161" t="s">
        <v>5160</v>
      </c>
      <c r="L9" s="47">
        <v>1500</v>
      </c>
      <c r="M9" s="339" t="s">
        <v>5160</v>
      </c>
      <c r="N9" s="47" t="s">
        <v>5458</v>
      </c>
      <c r="O9" s="47" t="s">
        <v>5696</v>
      </c>
      <c r="P9" s="47" t="s">
        <v>5707</v>
      </c>
      <c r="Q9" s="196" t="s">
        <v>6016</v>
      </c>
      <c r="R9" s="47" t="s">
        <v>6202</v>
      </c>
      <c r="S9" s="47" t="s">
        <v>6387</v>
      </c>
      <c r="T9" s="47" t="s">
        <v>6648</v>
      </c>
      <c r="U9" s="47" t="s">
        <v>6800</v>
      </c>
      <c r="V9" s="47" t="s">
        <v>6996</v>
      </c>
      <c r="W9" s="47" t="s">
        <v>7251</v>
      </c>
      <c r="X9" s="47" t="s">
        <v>7558</v>
      </c>
      <c r="Y9" s="196"/>
      <c r="Z9" s="571">
        <f t="shared" si="0"/>
        <v>0</v>
      </c>
      <c r="AA9" s="161"/>
      <c r="AB9" s="28" t="s">
        <v>7773</v>
      </c>
      <c r="AC9" s="196"/>
      <c r="AD9" s="31" t="s">
        <v>7773</v>
      </c>
      <c r="AE9" s="31" t="s">
        <v>8028</v>
      </c>
      <c r="AF9" s="31" t="s">
        <v>7780</v>
      </c>
      <c r="AG9" s="31" t="s">
        <v>8028</v>
      </c>
      <c r="AH9" s="31"/>
      <c r="AI9" s="31"/>
      <c r="AJ9" s="31"/>
      <c r="AK9" s="31"/>
      <c r="AL9" s="31"/>
      <c r="AM9" s="31"/>
      <c r="AN9" s="31"/>
      <c r="AO9" s="31"/>
    </row>
    <row r="10" spans="1:41" ht="15.75" thickBot="1" x14ac:dyDescent="0.3">
      <c r="A10" s="59">
        <v>683</v>
      </c>
      <c r="B10" s="151" t="s">
        <v>5017</v>
      </c>
      <c r="C10" s="47" t="s">
        <v>5014</v>
      </c>
      <c r="D10" s="47" t="s">
        <v>1426</v>
      </c>
      <c r="E10" s="47" t="s">
        <v>1</v>
      </c>
      <c r="F10" s="47" t="s">
        <v>4509</v>
      </c>
      <c r="G10" s="42" t="s">
        <v>5019</v>
      </c>
      <c r="H10" s="31" t="s">
        <v>1714</v>
      </c>
      <c r="I10" s="275" t="s">
        <v>1713</v>
      </c>
      <c r="J10" s="28" t="s">
        <v>5015</v>
      </c>
      <c r="K10" s="161" t="s">
        <v>5016</v>
      </c>
      <c r="L10" s="47">
        <v>1500</v>
      </c>
      <c r="M10" s="47" t="s">
        <v>5218</v>
      </c>
      <c r="N10" s="47" t="s">
        <v>5559</v>
      </c>
      <c r="O10" s="47" t="s">
        <v>5559</v>
      </c>
      <c r="P10" s="47" t="s">
        <v>5913</v>
      </c>
      <c r="Q10" s="47" t="s">
        <v>5913</v>
      </c>
      <c r="R10" s="47" t="s">
        <v>6158</v>
      </c>
      <c r="S10" s="47" t="s">
        <v>6283</v>
      </c>
      <c r="T10" s="47" t="s">
        <v>6604</v>
      </c>
      <c r="U10" s="47" t="s">
        <v>6835</v>
      </c>
      <c r="V10" s="47" t="s">
        <v>6972</v>
      </c>
      <c r="W10" s="47" t="s">
        <v>7190</v>
      </c>
      <c r="X10" s="47" t="s">
        <v>7435</v>
      </c>
      <c r="Y10" s="196"/>
      <c r="Z10" s="571">
        <f t="shared" si="0"/>
        <v>0</v>
      </c>
      <c r="AA10" s="161"/>
      <c r="AB10" s="28"/>
      <c r="AC10" s="196"/>
      <c r="AD10" s="31" t="s">
        <v>7684</v>
      </c>
      <c r="AE10" s="31" t="s">
        <v>8005</v>
      </c>
      <c r="AF10" s="31" t="s">
        <v>8298</v>
      </c>
      <c r="AG10" s="31" t="s">
        <v>8298</v>
      </c>
      <c r="AH10" s="31" t="s">
        <v>8298</v>
      </c>
      <c r="AI10" s="31"/>
      <c r="AJ10" s="31"/>
      <c r="AK10" s="31"/>
      <c r="AL10" s="31"/>
      <c r="AM10" s="31"/>
      <c r="AN10" s="31"/>
      <c r="AO10" s="31"/>
    </row>
    <row r="11" spans="1:41" ht="15.75" thickBot="1" x14ac:dyDescent="0.3">
      <c r="A11" s="59">
        <v>687</v>
      </c>
      <c r="B11" s="196" t="s">
        <v>5072</v>
      </c>
      <c r="C11" s="47" t="s">
        <v>5071</v>
      </c>
      <c r="D11" s="47" t="s">
        <v>223</v>
      </c>
      <c r="E11" s="47" t="s">
        <v>1</v>
      </c>
      <c r="F11" s="47" t="s">
        <v>4509</v>
      </c>
      <c r="G11" s="53" t="s">
        <v>5073</v>
      </c>
      <c r="H11" s="47" t="s">
        <v>5074</v>
      </c>
      <c r="I11" s="47"/>
      <c r="J11" s="28" t="s">
        <v>5075</v>
      </c>
      <c r="K11" s="161"/>
      <c r="L11" s="47">
        <v>1000</v>
      </c>
      <c r="M11" s="47" t="s">
        <v>5592</v>
      </c>
      <c r="N11" s="47" t="s">
        <v>5592</v>
      </c>
      <c r="O11" s="47" t="s">
        <v>6009</v>
      </c>
      <c r="P11" s="47" t="s">
        <v>6218</v>
      </c>
      <c r="Q11" s="47" t="s">
        <v>7498</v>
      </c>
      <c r="R11" s="47" t="s">
        <v>7498</v>
      </c>
      <c r="S11" s="47" t="s">
        <v>7498</v>
      </c>
      <c r="T11" s="47" t="s">
        <v>7858</v>
      </c>
      <c r="U11" s="47" t="s">
        <v>8043</v>
      </c>
      <c r="V11" s="47" t="s">
        <v>8301</v>
      </c>
      <c r="W11" s="47" t="s">
        <v>8301</v>
      </c>
      <c r="X11" s="47" t="s">
        <v>8301</v>
      </c>
      <c r="Y11" s="196"/>
      <c r="Z11" s="571">
        <f t="shared" si="0"/>
        <v>0</v>
      </c>
      <c r="AA11" s="161"/>
      <c r="AB11" s="28"/>
      <c r="AC11" s="196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ht="15.75" thickBot="1" x14ac:dyDescent="0.3">
      <c r="A12" s="488">
        <v>689</v>
      </c>
      <c r="B12" s="151" t="s">
        <v>5086</v>
      </c>
      <c r="C12" s="19" t="s">
        <v>5083</v>
      </c>
      <c r="D12" s="47" t="s">
        <v>24</v>
      </c>
      <c r="E12" s="47" t="s">
        <v>1</v>
      </c>
      <c r="F12" s="47" t="s">
        <v>4509</v>
      </c>
      <c r="G12" s="41" t="s">
        <v>5088</v>
      </c>
      <c r="H12" s="275" t="s">
        <v>5090</v>
      </c>
      <c r="I12" s="275" t="s">
        <v>5091</v>
      </c>
      <c r="J12" s="28" t="s">
        <v>5094</v>
      </c>
      <c r="K12" s="161"/>
      <c r="L12" s="47">
        <v>1400</v>
      </c>
      <c r="M12" s="47" t="s">
        <v>5616</v>
      </c>
      <c r="N12" s="47" t="s">
        <v>5880</v>
      </c>
      <c r="O12" s="47" t="s">
        <v>5880</v>
      </c>
      <c r="P12" s="47" t="s">
        <v>6126</v>
      </c>
      <c r="Q12" s="47" t="s">
        <v>6390</v>
      </c>
      <c r="R12" s="47" t="s">
        <v>6697</v>
      </c>
      <c r="S12" s="47" t="s">
        <v>6925</v>
      </c>
      <c r="T12" s="47" t="s">
        <v>7183</v>
      </c>
      <c r="U12" s="47" t="s">
        <v>7482</v>
      </c>
      <c r="V12" s="47" t="s">
        <v>8047</v>
      </c>
      <c r="W12" s="47"/>
      <c r="X12" s="47"/>
      <c r="Y12" s="196"/>
      <c r="Z12" s="571">
        <f t="shared" si="0"/>
        <v>2800</v>
      </c>
      <c r="AA12" s="161"/>
      <c r="AB12" s="28"/>
      <c r="AC12" s="3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ht="15.75" thickBot="1" x14ac:dyDescent="0.3">
      <c r="A13" s="177">
        <v>690</v>
      </c>
      <c r="B13" s="196" t="s">
        <v>5087</v>
      </c>
      <c r="C13" s="19" t="s">
        <v>5084</v>
      </c>
      <c r="D13" s="47" t="s">
        <v>5085</v>
      </c>
      <c r="E13" s="47" t="s">
        <v>1</v>
      </c>
      <c r="F13" s="47" t="s">
        <v>4509</v>
      </c>
      <c r="G13" s="41" t="s">
        <v>5089</v>
      </c>
      <c r="H13" s="275" t="s">
        <v>5092</v>
      </c>
      <c r="I13" s="275" t="s">
        <v>5093</v>
      </c>
      <c r="J13" s="28" t="s">
        <v>5095</v>
      </c>
      <c r="K13" s="161"/>
      <c r="L13" s="47"/>
      <c r="M13" s="47"/>
      <c r="N13" s="47"/>
      <c r="O13" s="47"/>
      <c r="P13" s="47"/>
      <c r="Q13" s="196"/>
      <c r="R13" s="47"/>
      <c r="S13" s="47"/>
      <c r="T13" s="47"/>
      <c r="U13" s="47"/>
      <c r="V13" s="47"/>
      <c r="W13" s="47"/>
      <c r="X13" s="47"/>
      <c r="Y13" s="196"/>
      <c r="Z13" s="571">
        <f t="shared" si="0"/>
        <v>0</v>
      </c>
      <c r="AA13" s="161"/>
      <c r="AB13" s="28"/>
      <c r="AC13" s="3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ht="15.75" thickBot="1" x14ac:dyDescent="0.3">
      <c r="A14" s="59">
        <v>695</v>
      </c>
      <c r="B14" s="196" t="s">
        <v>5195</v>
      </c>
      <c r="C14" s="47" t="s">
        <v>5194</v>
      </c>
      <c r="D14" s="47" t="s">
        <v>3142</v>
      </c>
      <c r="E14" s="47" t="s">
        <v>1</v>
      </c>
      <c r="F14" s="47" t="s">
        <v>4509</v>
      </c>
      <c r="G14" s="41" t="s">
        <v>5196</v>
      </c>
      <c r="H14" s="275" t="s">
        <v>5197</v>
      </c>
      <c r="I14" s="275" t="s">
        <v>3145</v>
      </c>
      <c r="J14" s="28" t="s">
        <v>5198</v>
      </c>
      <c r="K14" s="161"/>
      <c r="L14" s="47">
        <v>1500</v>
      </c>
      <c r="M14" s="47" t="s">
        <v>5199</v>
      </c>
      <c r="N14" s="47" t="s">
        <v>5517</v>
      </c>
      <c r="O14" s="47" t="s">
        <v>5709</v>
      </c>
      <c r="P14" s="47" t="s">
        <v>5709</v>
      </c>
      <c r="Q14" s="196" t="s">
        <v>6008</v>
      </c>
      <c r="R14" s="47" t="s">
        <v>6151</v>
      </c>
      <c r="S14" s="47" t="s">
        <v>6424</v>
      </c>
      <c r="T14" s="47" t="s">
        <v>6550</v>
      </c>
      <c r="U14" s="47" t="s">
        <v>6787</v>
      </c>
      <c r="V14" s="47" t="s">
        <v>6995</v>
      </c>
      <c r="W14" s="47" t="s">
        <v>7261</v>
      </c>
      <c r="X14" s="47" t="s">
        <v>7547</v>
      </c>
      <c r="Y14" s="196"/>
      <c r="Z14" s="571">
        <f t="shared" si="0"/>
        <v>0</v>
      </c>
      <c r="AA14" s="161"/>
      <c r="AB14" s="28"/>
      <c r="AC14" s="3"/>
      <c r="AD14" s="31" t="s">
        <v>7781</v>
      </c>
      <c r="AE14" s="31" t="s">
        <v>8058</v>
      </c>
      <c r="AF14" s="31" t="s">
        <v>8236</v>
      </c>
      <c r="AG14" s="31" t="s">
        <v>8236</v>
      </c>
      <c r="AH14" s="31" t="s">
        <v>8295</v>
      </c>
      <c r="AI14" s="31"/>
      <c r="AJ14" s="31"/>
      <c r="AK14" s="31"/>
      <c r="AL14" s="31"/>
      <c r="AM14" s="31"/>
      <c r="AN14" s="31"/>
      <c r="AO14" s="31"/>
    </row>
    <row r="15" spans="1:41" ht="15.75" thickBot="1" x14ac:dyDescent="0.3">
      <c r="A15" s="59">
        <v>696</v>
      </c>
      <c r="B15" s="196" t="s">
        <v>5208</v>
      </c>
      <c r="C15" s="47" t="s">
        <v>224</v>
      </c>
      <c r="D15" s="47" t="s">
        <v>2223</v>
      </c>
      <c r="E15" s="47" t="s">
        <v>1</v>
      </c>
      <c r="F15" s="47" t="s">
        <v>4509</v>
      </c>
      <c r="G15" s="53" t="s">
        <v>5205</v>
      </c>
      <c r="H15" s="275" t="s">
        <v>5206</v>
      </c>
      <c r="I15" s="275" t="s">
        <v>5207</v>
      </c>
      <c r="J15" s="28" t="s">
        <v>5214</v>
      </c>
      <c r="K15" s="161"/>
      <c r="L15" s="47">
        <v>1500</v>
      </c>
      <c r="M15" s="47" t="s">
        <v>6441</v>
      </c>
      <c r="N15" s="47" t="s">
        <v>6441</v>
      </c>
      <c r="O15" s="47" t="s">
        <v>6441</v>
      </c>
      <c r="P15" s="47" t="s">
        <v>7363</v>
      </c>
      <c r="Q15" s="47" t="s">
        <v>7363</v>
      </c>
      <c r="R15" s="47" t="s">
        <v>7593</v>
      </c>
      <c r="S15" s="47"/>
      <c r="T15" s="47"/>
      <c r="U15" s="47"/>
      <c r="V15" s="47"/>
      <c r="W15" s="47"/>
      <c r="X15" s="47"/>
      <c r="Y15" s="196"/>
      <c r="Z15" s="571">
        <f t="shared" si="0"/>
        <v>9000</v>
      </c>
      <c r="AA15" s="161"/>
      <c r="AB15" s="28"/>
      <c r="AC15" s="196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ht="15.75" thickBot="1" x14ac:dyDescent="0.3">
      <c r="A16" s="59">
        <v>699</v>
      </c>
      <c r="B16" s="196" t="s">
        <v>5233</v>
      </c>
      <c r="C16" s="47" t="s">
        <v>2051</v>
      </c>
      <c r="D16" s="47" t="s">
        <v>163</v>
      </c>
      <c r="E16" s="47" t="s">
        <v>1</v>
      </c>
      <c r="F16" s="47" t="s">
        <v>4509</v>
      </c>
      <c r="G16" s="53" t="s">
        <v>5232</v>
      </c>
      <c r="H16" s="275" t="s">
        <v>3206</v>
      </c>
      <c r="I16" s="47"/>
      <c r="J16" s="28" t="s">
        <v>5234</v>
      </c>
      <c r="K16" s="161"/>
      <c r="L16" s="47">
        <v>1500</v>
      </c>
      <c r="M16" s="47">
        <v>0</v>
      </c>
      <c r="N16" s="47" t="s">
        <v>5779</v>
      </c>
      <c r="O16" s="47" t="s">
        <v>5779</v>
      </c>
      <c r="P16" s="47" t="s">
        <v>5779</v>
      </c>
      <c r="Q16" s="47" t="s">
        <v>6239</v>
      </c>
      <c r="R16" s="47" t="s">
        <v>6239</v>
      </c>
      <c r="S16" s="47" t="s">
        <v>6917</v>
      </c>
      <c r="T16" s="47" t="s">
        <v>6917</v>
      </c>
      <c r="U16" s="47" t="s">
        <v>6917</v>
      </c>
      <c r="V16" s="47" t="s">
        <v>7610</v>
      </c>
      <c r="W16" s="47" t="s">
        <v>7610</v>
      </c>
      <c r="X16" s="47" t="s">
        <v>7610</v>
      </c>
      <c r="Y16" s="196"/>
      <c r="Z16" s="571">
        <f t="shared" si="0"/>
        <v>0</v>
      </c>
      <c r="AA16" s="161"/>
      <c r="AB16" s="28"/>
      <c r="AC16" s="3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ht="15.75" thickBot="1" x14ac:dyDescent="0.3">
      <c r="A17" s="59">
        <v>704</v>
      </c>
      <c r="B17" s="196" t="s">
        <v>5275</v>
      </c>
      <c r="C17" s="47" t="s">
        <v>5274</v>
      </c>
      <c r="D17" s="47" t="s">
        <v>2062</v>
      </c>
      <c r="E17" s="47" t="s">
        <v>1</v>
      </c>
      <c r="F17" s="47" t="s">
        <v>4509</v>
      </c>
      <c r="G17" s="41" t="s">
        <v>5276</v>
      </c>
      <c r="H17" s="3" t="s">
        <v>5277</v>
      </c>
      <c r="I17" s="275" t="s">
        <v>5278</v>
      </c>
      <c r="J17" s="296" t="s">
        <v>5279</v>
      </c>
      <c r="K17" s="442" t="s">
        <v>5279</v>
      </c>
      <c r="L17" s="489">
        <v>1500</v>
      </c>
      <c r="M17" s="47" t="s">
        <v>5279</v>
      </c>
      <c r="N17" s="47" t="s">
        <v>6226</v>
      </c>
      <c r="O17" s="47">
        <v>0</v>
      </c>
      <c r="P17" s="47">
        <v>0</v>
      </c>
      <c r="Q17" s="196" t="s">
        <v>6226</v>
      </c>
      <c r="R17" s="47" t="s">
        <v>6429</v>
      </c>
      <c r="S17" s="47" t="s">
        <v>6429</v>
      </c>
      <c r="T17" s="47" t="s">
        <v>6873</v>
      </c>
      <c r="U17" s="47" t="s">
        <v>7093</v>
      </c>
      <c r="V17" s="47" t="s">
        <v>7997</v>
      </c>
      <c r="W17" s="47" t="s">
        <v>7997</v>
      </c>
      <c r="X17" s="47" t="s">
        <v>8412</v>
      </c>
      <c r="Y17" s="196"/>
      <c r="Z17" s="571">
        <f t="shared" si="0"/>
        <v>0</v>
      </c>
      <c r="AA17" s="161"/>
      <c r="AB17" s="28"/>
      <c r="AC17" s="196"/>
      <c r="AD17" s="31" t="s">
        <v>8412</v>
      </c>
      <c r="AE17" s="31" t="s">
        <v>8414</v>
      </c>
      <c r="AF17" s="31" t="s">
        <v>8414</v>
      </c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ht="15.75" thickBot="1" x14ac:dyDescent="0.3">
      <c r="A18" s="59">
        <v>705</v>
      </c>
      <c r="B18" s="47" t="s">
        <v>5283</v>
      </c>
      <c r="C18" s="47" t="s">
        <v>5282</v>
      </c>
      <c r="D18" s="47" t="s">
        <v>1186</v>
      </c>
      <c r="E18" s="47" t="s">
        <v>1</v>
      </c>
      <c r="F18" s="47" t="s">
        <v>4509</v>
      </c>
      <c r="G18" s="53" t="s">
        <v>5284</v>
      </c>
      <c r="H18" s="3" t="s">
        <v>1692</v>
      </c>
      <c r="I18" s="3" t="s">
        <v>1754</v>
      </c>
      <c r="J18" s="28" t="s">
        <v>5287</v>
      </c>
      <c r="K18" s="161" t="s">
        <v>5286</v>
      </c>
      <c r="L18" s="47">
        <v>1500</v>
      </c>
      <c r="M18" s="47" t="s">
        <v>5286</v>
      </c>
      <c r="N18" s="47" t="s">
        <v>5430</v>
      </c>
      <c r="O18" s="47" t="s">
        <v>5708</v>
      </c>
      <c r="P18" s="47" t="s">
        <v>5708</v>
      </c>
      <c r="Q18" s="47" t="s">
        <v>5862</v>
      </c>
      <c r="R18" s="47" t="s">
        <v>6168</v>
      </c>
      <c r="S18" s="47" t="s">
        <v>6308</v>
      </c>
      <c r="T18" s="47" t="s">
        <v>6530</v>
      </c>
      <c r="U18" s="47" t="s">
        <v>6751</v>
      </c>
      <c r="V18" s="47" t="s">
        <v>6919</v>
      </c>
      <c r="W18" s="47" t="s">
        <v>7130</v>
      </c>
      <c r="X18" s="47" t="s">
        <v>7427</v>
      </c>
      <c r="Y18" s="196"/>
      <c r="Z18" s="571">
        <f t="shared" si="0"/>
        <v>0</v>
      </c>
      <c r="AA18" s="161"/>
      <c r="AB18" s="28" t="s">
        <v>7722</v>
      </c>
      <c r="AC18" s="3"/>
      <c r="AD18" s="3" t="s">
        <v>7722</v>
      </c>
      <c r="AE18" s="31" t="s">
        <v>7931</v>
      </c>
      <c r="AF18" s="31" t="s">
        <v>8114</v>
      </c>
      <c r="AG18" s="31" t="s">
        <v>8291</v>
      </c>
      <c r="AH18" s="31" t="s">
        <v>8291</v>
      </c>
      <c r="AI18" s="31"/>
      <c r="AJ18" s="31"/>
      <c r="AK18" s="31"/>
      <c r="AL18" s="31"/>
      <c r="AM18" s="31"/>
      <c r="AN18" s="31"/>
      <c r="AO18" s="31"/>
    </row>
    <row r="19" spans="1:41" ht="15.75" thickBot="1" x14ac:dyDescent="0.3">
      <c r="A19" s="59">
        <v>707</v>
      </c>
      <c r="B19" s="196" t="s">
        <v>5297</v>
      </c>
      <c r="C19" s="47" t="s">
        <v>1889</v>
      </c>
      <c r="D19" s="47" t="s">
        <v>5292</v>
      </c>
      <c r="E19" s="47" t="s">
        <v>1</v>
      </c>
      <c r="F19" s="47" t="s">
        <v>4509</v>
      </c>
      <c r="G19" s="53" t="s">
        <v>5296</v>
      </c>
      <c r="H19" s="339" t="s">
        <v>5295</v>
      </c>
      <c r="I19" s="47" t="s">
        <v>5299</v>
      </c>
      <c r="J19" s="28" t="s">
        <v>5298</v>
      </c>
      <c r="K19" s="161" t="s">
        <v>8067</v>
      </c>
      <c r="L19" s="47">
        <v>1500</v>
      </c>
      <c r="M19" s="47">
        <v>0</v>
      </c>
      <c r="N19" s="47" t="s">
        <v>5509</v>
      </c>
      <c r="O19" s="47" t="s">
        <v>5918</v>
      </c>
      <c r="P19" s="47" t="s">
        <v>5918</v>
      </c>
      <c r="Q19" s="47" t="s">
        <v>6155</v>
      </c>
      <c r="R19" s="47" t="s">
        <v>6446</v>
      </c>
      <c r="S19" s="47" t="s">
        <v>6699</v>
      </c>
      <c r="T19" s="47" t="s">
        <v>6849</v>
      </c>
      <c r="U19" s="47" t="s">
        <v>7343</v>
      </c>
      <c r="V19" s="47" t="s">
        <v>7438</v>
      </c>
      <c r="W19" s="47" t="s">
        <v>7671</v>
      </c>
      <c r="X19" s="47" t="s">
        <v>7692</v>
      </c>
      <c r="Y19" s="196"/>
      <c r="Z19" s="571">
        <f t="shared" si="0"/>
        <v>0</v>
      </c>
      <c r="AA19" s="161"/>
      <c r="AB19" s="28"/>
      <c r="AC19" s="196"/>
      <c r="AD19" s="31" t="s">
        <v>8068</v>
      </c>
      <c r="AE19" s="31" t="s">
        <v>8185</v>
      </c>
      <c r="AF19" s="31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1:41" ht="15.75" thickBot="1" x14ac:dyDescent="0.3">
      <c r="A20" s="59">
        <v>711</v>
      </c>
      <c r="B20" s="47" t="s">
        <v>5352</v>
      </c>
      <c r="C20" s="47" t="s">
        <v>5351</v>
      </c>
      <c r="D20" s="47" t="s">
        <v>4677</v>
      </c>
      <c r="E20" s="47" t="s">
        <v>1</v>
      </c>
      <c r="F20" s="47" t="s">
        <v>4509</v>
      </c>
      <c r="G20" s="53" t="s">
        <v>5353</v>
      </c>
      <c r="H20" s="275" t="s">
        <v>5354</v>
      </c>
      <c r="I20" s="275" t="s">
        <v>5355</v>
      </c>
      <c r="J20" s="28" t="s">
        <v>5360</v>
      </c>
      <c r="K20" s="161" t="s">
        <v>5356</v>
      </c>
      <c r="L20" s="47">
        <v>1500</v>
      </c>
      <c r="M20" s="47">
        <v>0</v>
      </c>
      <c r="N20" s="47" t="s">
        <v>5356</v>
      </c>
      <c r="O20" s="47" t="s">
        <v>5844</v>
      </c>
      <c r="P20" s="47" t="s">
        <v>5844</v>
      </c>
      <c r="Q20" s="47" t="s">
        <v>6015</v>
      </c>
      <c r="R20" s="47" t="s">
        <v>6015</v>
      </c>
      <c r="S20" s="47" t="s">
        <v>6341</v>
      </c>
      <c r="T20" s="47" t="s">
        <v>6684</v>
      </c>
      <c r="U20" s="47" t="s">
        <v>6684</v>
      </c>
      <c r="V20" s="47" t="s">
        <v>7116</v>
      </c>
      <c r="W20" s="47" t="s">
        <v>7493</v>
      </c>
      <c r="X20" s="47" t="s">
        <v>7493</v>
      </c>
      <c r="Y20" s="196"/>
      <c r="Z20" s="571">
        <f t="shared" si="0"/>
        <v>0</v>
      </c>
      <c r="AA20" s="161"/>
      <c r="AB20" s="28"/>
      <c r="AC20" s="196"/>
      <c r="AD20" s="31" t="s">
        <v>7791</v>
      </c>
      <c r="AE20" s="31" t="s">
        <v>8200</v>
      </c>
      <c r="AF20" s="31" t="s">
        <v>8201</v>
      </c>
      <c r="AG20" s="31" t="s">
        <v>8201</v>
      </c>
      <c r="AH20" s="31"/>
      <c r="AI20" s="31"/>
      <c r="AJ20" s="31"/>
      <c r="AK20" s="31"/>
      <c r="AL20" s="31"/>
      <c r="AM20" s="31"/>
      <c r="AN20" s="31"/>
      <c r="AO20" s="31"/>
    </row>
    <row r="21" spans="1:41" ht="15.75" thickBot="1" x14ac:dyDescent="0.3">
      <c r="A21" s="59">
        <v>712</v>
      </c>
      <c r="B21" s="47" t="s">
        <v>5374</v>
      </c>
      <c r="C21" s="47" t="s">
        <v>5369</v>
      </c>
      <c r="D21" s="47" t="s">
        <v>5370</v>
      </c>
      <c r="E21" s="47" t="s">
        <v>1</v>
      </c>
      <c r="F21" s="47" t="s">
        <v>4509</v>
      </c>
      <c r="G21" s="42" t="s">
        <v>5373</v>
      </c>
      <c r="H21" s="275" t="s">
        <v>5380</v>
      </c>
      <c r="I21" s="275" t="s">
        <v>5381</v>
      </c>
      <c r="J21" s="28" t="s">
        <v>5376</v>
      </c>
      <c r="K21" s="161" t="s">
        <v>7953</v>
      </c>
      <c r="L21" s="47">
        <v>1500</v>
      </c>
      <c r="M21" s="47">
        <v>0</v>
      </c>
      <c r="N21" s="47" t="s">
        <v>5378</v>
      </c>
      <c r="O21" s="47" t="s">
        <v>5594</v>
      </c>
      <c r="P21" s="47" t="s">
        <v>5594</v>
      </c>
      <c r="Q21" s="196" t="s">
        <v>6385</v>
      </c>
      <c r="R21" s="196" t="s">
        <v>6385</v>
      </c>
      <c r="S21" s="196" t="s">
        <v>6385</v>
      </c>
      <c r="T21" s="47" t="s">
        <v>6784</v>
      </c>
      <c r="U21" s="47" t="s">
        <v>6784</v>
      </c>
      <c r="V21" s="47" t="s">
        <v>7369</v>
      </c>
      <c r="W21" s="47" t="s">
        <v>7369</v>
      </c>
      <c r="X21" s="47" t="s">
        <v>7369</v>
      </c>
      <c r="Y21" s="196"/>
      <c r="Z21" s="571">
        <f t="shared" si="0"/>
        <v>0</v>
      </c>
      <c r="AA21" s="161"/>
      <c r="AB21" s="28"/>
      <c r="AC21" s="3"/>
      <c r="AD21" s="31" t="s">
        <v>7954</v>
      </c>
      <c r="AE21" s="31" t="s">
        <v>8346</v>
      </c>
      <c r="AF21" s="31" t="s">
        <v>8346</v>
      </c>
      <c r="AG21" s="31" t="s">
        <v>8346</v>
      </c>
      <c r="AH21" s="31"/>
      <c r="AI21" s="31"/>
      <c r="AJ21" s="31"/>
      <c r="AK21" s="31"/>
      <c r="AL21" s="31"/>
      <c r="AM21" s="31"/>
      <c r="AN21" s="31"/>
      <c r="AO21" s="31"/>
    </row>
    <row r="22" spans="1:41" ht="15.75" thickBot="1" x14ac:dyDescent="0.3">
      <c r="A22" s="59">
        <v>713</v>
      </c>
      <c r="B22" s="47" t="s">
        <v>5375</v>
      </c>
      <c r="C22" s="47" t="s">
        <v>5371</v>
      </c>
      <c r="D22" s="47" t="s">
        <v>5372</v>
      </c>
      <c r="E22" s="47" t="s">
        <v>1</v>
      </c>
      <c r="F22" s="47" t="s">
        <v>4509</v>
      </c>
      <c r="G22" s="42" t="s">
        <v>4979</v>
      </c>
      <c r="H22" s="275" t="s">
        <v>5380</v>
      </c>
      <c r="I22" s="275" t="s">
        <v>5381</v>
      </c>
      <c r="J22" s="28" t="s">
        <v>5377</v>
      </c>
      <c r="K22" s="161" t="s">
        <v>7952</v>
      </c>
      <c r="L22" s="47">
        <v>1500</v>
      </c>
      <c r="M22" s="47">
        <v>0</v>
      </c>
      <c r="N22" s="47" t="s">
        <v>5379</v>
      </c>
      <c r="O22" s="47" t="s">
        <v>5593</v>
      </c>
      <c r="P22" s="47" t="s">
        <v>5593</v>
      </c>
      <c r="Q22" s="196" t="s">
        <v>6384</v>
      </c>
      <c r="R22" s="196" t="s">
        <v>6384</v>
      </c>
      <c r="S22" s="196" t="s">
        <v>6384</v>
      </c>
      <c r="T22" s="47" t="s">
        <v>6783</v>
      </c>
      <c r="U22" s="47" t="s">
        <v>6783</v>
      </c>
      <c r="V22" s="47" t="s">
        <v>7397</v>
      </c>
      <c r="W22" s="47" t="s">
        <v>7397</v>
      </c>
      <c r="X22" s="47" t="s">
        <v>7397</v>
      </c>
      <c r="Y22" s="196"/>
      <c r="Z22" s="571">
        <f t="shared" si="0"/>
        <v>0</v>
      </c>
      <c r="AA22" s="161"/>
      <c r="AB22" s="28"/>
      <c r="AC22" s="196"/>
      <c r="AD22" s="31" t="s">
        <v>7955</v>
      </c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41" ht="15.75" thickBot="1" x14ac:dyDescent="0.3">
      <c r="A23" s="59">
        <v>714</v>
      </c>
      <c r="B23" s="47" t="s">
        <v>5452</v>
      </c>
      <c r="C23" s="47" t="s">
        <v>5445</v>
      </c>
      <c r="D23" s="47" t="s">
        <v>5446</v>
      </c>
      <c r="E23" s="47" t="s">
        <v>1</v>
      </c>
      <c r="F23" s="47" t="s">
        <v>4509</v>
      </c>
      <c r="G23" s="53" t="s">
        <v>5447</v>
      </c>
      <c r="H23" s="339" t="s">
        <v>5448</v>
      </c>
      <c r="I23" s="47" t="s">
        <v>5449</v>
      </c>
      <c r="J23" s="28" t="s">
        <v>5450</v>
      </c>
      <c r="K23" s="161" t="s">
        <v>7371</v>
      </c>
      <c r="L23" s="47">
        <v>1500</v>
      </c>
      <c r="M23" s="47">
        <v>0</v>
      </c>
      <c r="N23" s="47" t="s">
        <v>5451</v>
      </c>
      <c r="O23" s="47" t="s">
        <v>5861</v>
      </c>
      <c r="P23" s="47" t="s">
        <v>5861</v>
      </c>
      <c r="Q23" s="196" t="s">
        <v>6295</v>
      </c>
      <c r="R23" s="47" t="s">
        <v>6295</v>
      </c>
      <c r="S23" s="47" t="s">
        <v>7371</v>
      </c>
      <c r="T23" s="47" t="s">
        <v>7371</v>
      </c>
      <c r="U23" s="47" t="s">
        <v>7371</v>
      </c>
      <c r="V23" s="47" t="s">
        <v>7693</v>
      </c>
      <c r="W23" s="47" t="s">
        <v>7693</v>
      </c>
      <c r="X23" s="47" t="s">
        <v>7693</v>
      </c>
      <c r="Y23" s="196"/>
      <c r="Z23" s="571">
        <f t="shared" si="0"/>
        <v>0</v>
      </c>
      <c r="AA23" s="161"/>
      <c r="AB23" s="28"/>
      <c r="AC23" s="196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</row>
    <row r="24" spans="1:41" ht="15.75" thickBot="1" x14ac:dyDescent="0.3">
      <c r="A24" s="59">
        <v>717</v>
      </c>
      <c r="B24" s="47" t="s">
        <v>5583</v>
      </c>
      <c r="C24" s="47" t="s">
        <v>5582</v>
      </c>
      <c r="D24" s="47" t="s">
        <v>3002</v>
      </c>
      <c r="E24" s="47" t="s">
        <v>1</v>
      </c>
      <c r="F24" s="47" t="s">
        <v>4509</v>
      </c>
      <c r="G24" s="53" t="s">
        <v>5584</v>
      </c>
      <c r="H24" s="47" t="s">
        <v>5585</v>
      </c>
      <c r="I24" s="47"/>
      <c r="J24" s="28" t="s">
        <v>5586</v>
      </c>
      <c r="K24" s="161" t="s">
        <v>7604</v>
      </c>
      <c r="L24" s="47">
        <v>1500</v>
      </c>
      <c r="M24" s="47">
        <v>0</v>
      </c>
      <c r="N24" s="47" t="s">
        <v>5809</v>
      </c>
      <c r="O24" s="47" t="s">
        <v>5809</v>
      </c>
      <c r="P24" s="47">
        <v>0</v>
      </c>
      <c r="Q24" s="196" t="s">
        <v>6291</v>
      </c>
      <c r="R24" s="47" t="s">
        <v>6291</v>
      </c>
      <c r="S24" s="47" t="s">
        <v>6662</v>
      </c>
      <c r="T24" s="47" t="s">
        <v>6799</v>
      </c>
      <c r="U24" s="47" t="s">
        <v>6989</v>
      </c>
      <c r="V24" s="47" t="s">
        <v>7259</v>
      </c>
      <c r="W24" s="47" t="s">
        <v>7603</v>
      </c>
      <c r="X24" s="47" t="s">
        <v>8306</v>
      </c>
      <c r="Y24" s="196"/>
      <c r="Z24" s="571">
        <f t="shared" si="0"/>
        <v>0</v>
      </c>
      <c r="AA24" s="161"/>
      <c r="AB24" s="28"/>
      <c r="AC24" s="196"/>
      <c r="AD24" s="31" t="s">
        <v>8307</v>
      </c>
      <c r="AE24" s="31" t="s">
        <v>8307</v>
      </c>
      <c r="AF24" s="31"/>
      <c r="AG24" s="31"/>
      <c r="AH24" s="31"/>
      <c r="AI24" s="31"/>
      <c r="AJ24" s="31"/>
      <c r="AK24" s="31"/>
      <c r="AL24" s="31"/>
      <c r="AM24" s="31"/>
      <c r="AN24" s="31"/>
      <c r="AO24" s="31"/>
    </row>
    <row r="25" spans="1:41" ht="15.75" thickBot="1" x14ac:dyDescent="0.3">
      <c r="A25" s="59">
        <v>718</v>
      </c>
      <c r="B25" s="47" t="s">
        <v>5650</v>
      </c>
      <c r="C25" s="47" t="s">
        <v>5595</v>
      </c>
      <c r="D25" s="47" t="s">
        <v>5596</v>
      </c>
      <c r="E25" s="47" t="s">
        <v>1</v>
      </c>
      <c r="F25" s="47" t="s">
        <v>4509</v>
      </c>
      <c r="G25" s="53" t="s">
        <v>5597</v>
      </c>
      <c r="H25" s="47" t="s">
        <v>5598</v>
      </c>
      <c r="I25" s="47"/>
      <c r="J25" s="28" t="s">
        <v>5599</v>
      </c>
      <c r="K25" s="161" t="s">
        <v>7602</v>
      </c>
      <c r="L25" s="47">
        <v>1500</v>
      </c>
      <c r="M25" s="47">
        <v>0</v>
      </c>
      <c r="N25" s="47">
        <v>0</v>
      </c>
      <c r="O25" s="47" t="s">
        <v>5972</v>
      </c>
      <c r="P25" s="47" t="s">
        <v>5972</v>
      </c>
      <c r="Q25" s="196" t="s">
        <v>6245</v>
      </c>
      <c r="R25" s="47" t="s">
        <v>6245</v>
      </c>
      <c r="S25" s="47" t="s">
        <v>6992</v>
      </c>
      <c r="T25" s="47" t="s">
        <v>6992</v>
      </c>
      <c r="U25" s="47" t="s">
        <v>6992</v>
      </c>
      <c r="V25" s="47" t="s">
        <v>6992</v>
      </c>
      <c r="W25" s="47" t="s">
        <v>7601</v>
      </c>
      <c r="X25" s="47" t="s">
        <v>7601</v>
      </c>
      <c r="Y25" s="196"/>
      <c r="Z25" s="571">
        <f t="shared" si="0"/>
        <v>0</v>
      </c>
      <c r="AA25" s="161"/>
      <c r="AB25" s="28"/>
      <c r="AC25" s="196"/>
      <c r="AD25" s="31" t="s">
        <v>8240</v>
      </c>
      <c r="AE25" s="31" t="s">
        <v>8240</v>
      </c>
      <c r="AF25" s="31" t="s">
        <v>8240</v>
      </c>
      <c r="AG25" s="31"/>
      <c r="AH25" s="31"/>
      <c r="AI25" s="31"/>
      <c r="AJ25" s="31"/>
      <c r="AK25" s="31"/>
      <c r="AL25" s="31"/>
      <c r="AM25" s="31"/>
      <c r="AN25" s="31"/>
      <c r="AO25" s="31"/>
    </row>
    <row r="26" spans="1:41" ht="15.75" thickBot="1" x14ac:dyDescent="0.3">
      <c r="A26" s="59">
        <v>721</v>
      </c>
      <c r="B26" s="165" t="s">
        <v>5651</v>
      </c>
      <c r="C26" s="47" t="s">
        <v>5648</v>
      </c>
      <c r="D26" s="47" t="s">
        <v>5649</v>
      </c>
      <c r="E26" s="47" t="s">
        <v>1</v>
      </c>
      <c r="F26" s="47" t="s">
        <v>4509</v>
      </c>
      <c r="G26" s="551" t="s">
        <v>5652</v>
      </c>
      <c r="H26" s="47" t="s">
        <v>5653</v>
      </c>
      <c r="I26" s="47" t="s">
        <v>5654</v>
      </c>
      <c r="J26" s="28" t="s">
        <v>5655</v>
      </c>
      <c r="K26" s="161"/>
      <c r="L26" s="47">
        <v>1500</v>
      </c>
      <c r="M26" s="47">
        <v>0</v>
      </c>
      <c r="N26" s="47" t="s">
        <v>5656</v>
      </c>
      <c r="O26" s="47" t="s">
        <v>5656</v>
      </c>
      <c r="P26" s="47" t="s">
        <v>6317</v>
      </c>
      <c r="Q26" s="47" t="s">
        <v>6317</v>
      </c>
      <c r="R26" s="47" t="s">
        <v>6317</v>
      </c>
      <c r="S26" s="47" t="s">
        <v>6317</v>
      </c>
      <c r="T26" s="47" t="s">
        <v>7258</v>
      </c>
      <c r="U26" s="47" t="s">
        <v>7258</v>
      </c>
      <c r="V26" s="47" t="s">
        <v>7258</v>
      </c>
      <c r="W26" s="47"/>
      <c r="X26" s="47"/>
      <c r="Y26" s="196"/>
      <c r="Z26" s="571">
        <f t="shared" si="0"/>
        <v>3000</v>
      </c>
      <c r="AA26" s="161"/>
      <c r="AB26" s="28"/>
      <c r="AC26" s="196"/>
      <c r="AD26" s="31"/>
      <c r="AE26" s="31" t="s">
        <v>7939</v>
      </c>
      <c r="AF26" s="31"/>
      <c r="AG26" s="31"/>
      <c r="AH26" s="31"/>
      <c r="AI26" s="31"/>
      <c r="AJ26" s="31"/>
      <c r="AK26" s="31"/>
      <c r="AL26" s="31"/>
      <c r="AM26" s="31"/>
      <c r="AN26" s="31"/>
      <c r="AO26" s="31"/>
    </row>
    <row r="27" spans="1:41" ht="15.75" thickBot="1" x14ac:dyDescent="0.3">
      <c r="A27" s="59">
        <v>722</v>
      </c>
      <c r="B27" s="47" t="s">
        <v>5726</v>
      </c>
      <c r="C27" s="47" t="s">
        <v>5722</v>
      </c>
      <c r="D27" s="47" t="s">
        <v>5723</v>
      </c>
      <c r="E27" s="47" t="s">
        <v>1</v>
      </c>
      <c r="F27" s="47" t="s">
        <v>4509</v>
      </c>
      <c r="G27" s="53" t="s">
        <v>5724</v>
      </c>
      <c r="H27" s="47" t="s">
        <v>5725</v>
      </c>
      <c r="I27" s="47"/>
      <c r="J27" s="28" t="s">
        <v>5727</v>
      </c>
      <c r="K27" s="161" t="s">
        <v>5728</v>
      </c>
      <c r="L27" s="47">
        <v>1500</v>
      </c>
      <c r="M27" s="113">
        <v>0</v>
      </c>
      <c r="N27" s="113">
        <v>0</v>
      </c>
      <c r="O27" s="113">
        <v>0</v>
      </c>
      <c r="P27" s="113">
        <v>0</v>
      </c>
      <c r="Q27" s="196" t="s">
        <v>5728</v>
      </c>
      <c r="R27" s="47" t="s">
        <v>6069</v>
      </c>
      <c r="S27" s="47" t="s">
        <v>6307</v>
      </c>
      <c r="T27" s="47" t="s">
        <v>6549</v>
      </c>
      <c r="U27" s="47" t="s">
        <v>6820</v>
      </c>
      <c r="V27" s="47" t="s">
        <v>7054</v>
      </c>
      <c r="W27" s="47" t="s">
        <v>7260</v>
      </c>
      <c r="X27" s="47" t="s">
        <v>7710</v>
      </c>
      <c r="Y27" s="196"/>
      <c r="Z27" s="571">
        <f t="shared" si="0"/>
        <v>0</v>
      </c>
      <c r="AA27" s="161"/>
      <c r="AB27" s="28"/>
      <c r="AC27" s="196"/>
      <c r="AD27" s="31" t="s">
        <v>7709</v>
      </c>
      <c r="AE27" s="31" t="s">
        <v>7944</v>
      </c>
      <c r="AF27" s="31">
        <v>1650</v>
      </c>
      <c r="AG27" s="31">
        <v>1650</v>
      </c>
      <c r="AH27" s="31" t="s">
        <v>8399</v>
      </c>
      <c r="AI27" s="31"/>
      <c r="AJ27" s="31"/>
      <c r="AK27" s="31"/>
      <c r="AL27" s="31"/>
      <c r="AM27" s="31"/>
      <c r="AN27" s="31"/>
      <c r="AO27" s="31"/>
    </row>
    <row r="28" spans="1:41" ht="15.75" thickBot="1" x14ac:dyDescent="0.3">
      <c r="A28" s="59">
        <v>723</v>
      </c>
      <c r="B28" s="47" t="s">
        <v>5750</v>
      </c>
      <c r="C28" s="47" t="s">
        <v>5746</v>
      </c>
      <c r="D28" s="47" t="s">
        <v>1033</v>
      </c>
      <c r="E28" s="47" t="s">
        <v>1</v>
      </c>
      <c r="F28" s="47" t="s">
        <v>4509</v>
      </c>
      <c r="G28" s="53" t="s">
        <v>5747</v>
      </c>
      <c r="H28" s="47" t="s">
        <v>5748</v>
      </c>
      <c r="I28" s="47" t="s">
        <v>5749</v>
      </c>
      <c r="J28" s="28" t="s">
        <v>5751</v>
      </c>
      <c r="K28" s="161" t="s">
        <v>5752</v>
      </c>
      <c r="L28" s="47">
        <v>1500</v>
      </c>
      <c r="M28" s="113">
        <v>0</v>
      </c>
      <c r="N28" s="113">
        <v>0</v>
      </c>
      <c r="O28" s="113">
        <v>0</v>
      </c>
      <c r="P28" s="113">
        <v>0</v>
      </c>
      <c r="Q28" s="196" t="s">
        <v>5752</v>
      </c>
      <c r="R28" s="47" t="s">
        <v>6070</v>
      </c>
      <c r="S28" s="47" t="s">
        <v>6244</v>
      </c>
      <c r="T28" s="47" t="s">
        <v>6547</v>
      </c>
      <c r="U28" s="47" t="s">
        <v>6721</v>
      </c>
      <c r="V28" s="47" t="s">
        <v>6918</v>
      </c>
      <c r="W28" s="47" t="s">
        <v>7163</v>
      </c>
      <c r="X28" s="47" t="s">
        <v>7370</v>
      </c>
      <c r="Y28" s="196"/>
      <c r="Z28" s="571">
        <f t="shared" si="0"/>
        <v>0</v>
      </c>
      <c r="AA28" s="161"/>
      <c r="AB28" s="28" t="s">
        <v>7614</v>
      </c>
      <c r="AC28" s="196"/>
      <c r="AD28" s="31" t="s">
        <v>7614</v>
      </c>
      <c r="AE28" s="31" t="s">
        <v>8138</v>
      </c>
      <c r="AF28" s="31" t="s">
        <v>8138</v>
      </c>
      <c r="AG28" s="31" t="s">
        <v>8250</v>
      </c>
      <c r="AH28" s="31" t="s">
        <v>8250</v>
      </c>
      <c r="AI28" s="31"/>
      <c r="AJ28" s="31"/>
      <c r="AK28" s="31"/>
      <c r="AL28" s="31"/>
      <c r="AM28" s="31"/>
      <c r="AN28" s="31"/>
      <c r="AO28" s="31"/>
    </row>
    <row r="29" spans="1:41" ht="15.75" thickBot="1" x14ac:dyDescent="0.3">
      <c r="A29" s="59">
        <v>724</v>
      </c>
      <c r="B29" s="47" t="s">
        <v>5761</v>
      </c>
      <c r="C29" s="47" t="s">
        <v>5759</v>
      </c>
      <c r="D29" s="47" t="s">
        <v>5760</v>
      </c>
      <c r="E29" s="47" t="s">
        <v>1</v>
      </c>
      <c r="F29" s="47" t="s">
        <v>4509</v>
      </c>
      <c r="G29" s="53" t="s">
        <v>5762</v>
      </c>
      <c r="H29" s="275" t="s">
        <v>5763</v>
      </c>
      <c r="I29" s="275" t="s">
        <v>5764</v>
      </c>
      <c r="J29" s="28" t="s">
        <v>5765</v>
      </c>
      <c r="K29" s="161" t="s">
        <v>6634</v>
      </c>
      <c r="L29" s="47">
        <v>1500</v>
      </c>
      <c r="M29" s="113">
        <v>0</v>
      </c>
      <c r="N29" s="113">
        <v>0</v>
      </c>
      <c r="O29" s="113">
        <v>0</v>
      </c>
      <c r="P29" s="113">
        <v>0</v>
      </c>
      <c r="Q29" s="196" t="s">
        <v>5766</v>
      </c>
      <c r="R29" s="47">
        <v>1500</v>
      </c>
      <c r="S29" s="47" t="s">
        <v>6414</v>
      </c>
      <c r="T29" s="47" t="s">
        <v>6633</v>
      </c>
      <c r="U29" s="47" t="s">
        <v>6818</v>
      </c>
      <c r="V29" s="47" t="s">
        <v>7005</v>
      </c>
      <c r="W29" s="47" t="s">
        <v>7210</v>
      </c>
      <c r="X29" s="47" t="s">
        <v>7510</v>
      </c>
      <c r="Y29" s="196"/>
      <c r="Z29" s="571">
        <f t="shared" si="0"/>
        <v>0</v>
      </c>
      <c r="AA29" s="161"/>
      <c r="AB29" s="28" t="s">
        <v>7991</v>
      </c>
      <c r="AC29" s="196"/>
      <c r="AD29" s="31" t="s">
        <v>7991</v>
      </c>
      <c r="AE29" s="31" t="s">
        <v>7991</v>
      </c>
      <c r="AF29" s="31" t="s">
        <v>8206</v>
      </c>
      <c r="AG29" s="31" t="s">
        <v>8206</v>
      </c>
      <c r="AH29" s="31"/>
      <c r="AI29" s="31"/>
      <c r="AJ29" s="31"/>
      <c r="AK29" s="31"/>
      <c r="AL29" s="31"/>
      <c r="AM29" s="31"/>
      <c r="AN29" s="31"/>
      <c r="AO29" s="31"/>
    </row>
    <row r="30" spans="1:41" ht="15.75" thickBot="1" x14ac:dyDescent="0.3">
      <c r="A30" s="59">
        <v>725</v>
      </c>
      <c r="B30" s="47" t="s">
        <v>5784</v>
      </c>
      <c r="C30" s="47" t="s">
        <v>5818</v>
      </c>
      <c r="D30" s="47" t="s">
        <v>2175</v>
      </c>
      <c r="E30" s="47" t="s">
        <v>1</v>
      </c>
      <c r="F30" s="47" t="s">
        <v>4509</v>
      </c>
      <c r="G30" s="53" t="s">
        <v>5819</v>
      </c>
      <c r="H30" s="275" t="s">
        <v>2179</v>
      </c>
      <c r="I30" s="275" t="s">
        <v>5820</v>
      </c>
      <c r="J30" s="28" t="s">
        <v>5785</v>
      </c>
      <c r="K30" s="161"/>
      <c r="L30" s="47">
        <v>1400</v>
      </c>
      <c r="M30" s="47">
        <v>0</v>
      </c>
      <c r="N30" s="47" t="s">
        <v>5786</v>
      </c>
      <c r="O30" s="47" t="s">
        <v>5786</v>
      </c>
      <c r="P30" s="47" t="s">
        <v>5786</v>
      </c>
      <c r="Q30" s="47" t="s">
        <v>5786</v>
      </c>
      <c r="R30" s="47" t="s">
        <v>5786</v>
      </c>
      <c r="S30" s="47" t="s">
        <v>7059</v>
      </c>
      <c r="T30" s="47" t="s">
        <v>7059</v>
      </c>
      <c r="U30" s="47" t="s">
        <v>7059</v>
      </c>
      <c r="V30" s="47" t="s">
        <v>7059</v>
      </c>
      <c r="W30" s="47" t="s">
        <v>7059</v>
      </c>
      <c r="X30" s="47" t="s">
        <v>7059</v>
      </c>
      <c r="Y30" s="196"/>
      <c r="Z30" s="571">
        <f t="shared" si="0"/>
        <v>0</v>
      </c>
      <c r="AA30" s="161"/>
      <c r="AB30" s="28"/>
      <c r="AC30" s="196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</row>
    <row r="31" spans="1:41" ht="15.75" thickBot="1" x14ac:dyDescent="0.3">
      <c r="A31" s="59">
        <v>727</v>
      </c>
      <c r="B31" s="47" t="s">
        <v>5829</v>
      </c>
      <c r="C31" s="47" t="s">
        <v>5826</v>
      </c>
      <c r="D31" s="47" t="s">
        <v>998</v>
      </c>
      <c r="E31" s="47" t="s">
        <v>1</v>
      </c>
      <c r="F31" s="47" t="s">
        <v>4509</v>
      </c>
      <c r="G31" s="53" t="s">
        <v>5830</v>
      </c>
      <c r="H31" s="275" t="s">
        <v>2741</v>
      </c>
      <c r="I31" s="275" t="s">
        <v>5831</v>
      </c>
      <c r="J31" s="28"/>
      <c r="K31" s="161"/>
      <c r="L31" s="47">
        <v>1400</v>
      </c>
      <c r="M31" s="113">
        <v>0</v>
      </c>
      <c r="N31" s="113">
        <v>0</v>
      </c>
      <c r="O31" s="113">
        <v>0</v>
      </c>
      <c r="P31" s="113">
        <v>0</v>
      </c>
      <c r="Q31" s="196" t="s">
        <v>6029</v>
      </c>
      <c r="R31" s="47" t="s">
        <v>6378</v>
      </c>
      <c r="S31" s="47" t="s">
        <v>6378</v>
      </c>
      <c r="T31" s="47" t="s">
        <v>6903</v>
      </c>
      <c r="U31" s="47" t="s">
        <v>7503</v>
      </c>
      <c r="V31" s="47" t="s">
        <v>7623</v>
      </c>
      <c r="W31" s="47" t="s">
        <v>8018</v>
      </c>
      <c r="X31" s="47"/>
      <c r="Y31" s="196"/>
      <c r="Z31" s="571">
        <f t="shared" si="0"/>
        <v>1400</v>
      </c>
      <c r="AA31" s="161"/>
      <c r="AB31" s="28"/>
      <c r="AC31" s="196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</row>
    <row r="32" spans="1:41" ht="15.75" thickBot="1" x14ac:dyDescent="0.3">
      <c r="A32" s="59">
        <v>728</v>
      </c>
      <c r="B32" s="47" t="s">
        <v>5838</v>
      </c>
      <c r="C32" s="47" t="s">
        <v>5827</v>
      </c>
      <c r="D32" s="47" t="s">
        <v>5828</v>
      </c>
      <c r="E32" s="47" t="s">
        <v>1</v>
      </c>
      <c r="F32" s="47" t="s">
        <v>4509</v>
      </c>
      <c r="G32" s="53" t="s">
        <v>5938</v>
      </c>
      <c r="H32" s="275" t="s">
        <v>1892</v>
      </c>
      <c r="J32" s="28" t="s">
        <v>5936</v>
      </c>
      <c r="K32" s="161" t="s">
        <v>7453</v>
      </c>
      <c r="L32" s="47">
        <v>1400</v>
      </c>
      <c r="M32" s="47">
        <v>0</v>
      </c>
      <c r="N32" s="47">
        <v>0</v>
      </c>
      <c r="O32" s="47">
        <v>0</v>
      </c>
      <c r="P32" s="47">
        <v>0</v>
      </c>
      <c r="Q32" s="196" t="s">
        <v>5832</v>
      </c>
      <c r="R32" s="47" t="s">
        <v>6148</v>
      </c>
      <c r="S32" s="47" t="s">
        <v>6413</v>
      </c>
      <c r="T32" s="47" t="s">
        <v>6652</v>
      </c>
      <c r="U32" s="47" t="s">
        <v>6854</v>
      </c>
      <c r="V32" s="47" t="s">
        <v>6999</v>
      </c>
      <c r="W32" s="47" t="s">
        <v>7187</v>
      </c>
      <c r="X32" s="47" t="s">
        <v>7453</v>
      </c>
      <c r="Y32" s="196"/>
      <c r="Z32" s="571">
        <f t="shared" si="0"/>
        <v>0</v>
      </c>
      <c r="AA32" s="161"/>
      <c r="AB32" s="28"/>
      <c r="AC32" s="196"/>
      <c r="AD32" s="31" t="s">
        <v>7985</v>
      </c>
      <c r="AE32" s="31" t="s">
        <v>7985</v>
      </c>
      <c r="AF32" s="31" t="s">
        <v>8332</v>
      </c>
      <c r="AG32" s="31" t="s">
        <v>8332</v>
      </c>
      <c r="AH32" s="31" t="s">
        <v>8332</v>
      </c>
      <c r="AI32" s="31"/>
      <c r="AJ32" s="31"/>
      <c r="AK32" s="31"/>
      <c r="AL32" s="31"/>
      <c r="AM32" s="31"/>
      <c r="AN32" s="31"/>
      <c r="AO32" s="31"/>
    </row>
    <row r="33" spans="1:41" ht="15.75" thickBot="1" x14ac:dyDescent="0.3">
      <c r="A33" s="59">
        <v>729</v>
      </c>
      <c r="B33" s="47" t="s">
        <v>5837</v>
      </c>
      <c r="C33" s="47" t="s">
        <v>1889</v>
      </c>
      <c r="D33" s="47" t="s">
        <v>1842</v>
      </c>
      <c r="E33" s="47" t="s">
        <v>1</v>
      </c>
      <c r="F33" s="47" t="s">
        <v>4509</v>
      </c>
      <c r="G33" s="53" t="s">
        <v>5839</v>
      </c>
      <c r="H33" s="47" t="s">
        <v>5840</v>
      </c>
      <c r="I33" s="47"/>
      <c r="J33" s="28" t="s">
        <v>5841</v>
      </c>
      <c r="K33" s="161"/>
      <c r="L33" s="47">
        <v>1400</v>
      </c>
      <c r="M33" s="47">
        <v>0</v>
      </c>
      <c r="N33" s="47">
        <v>0</v>
      </c>
      <c r="O33" s="47">
        <v>0</v>
      </c>
      <c r="P33" s="47">
        <v>0</v>
      </c>
      <c r="Q33" s="196" t="s">
        <v>6119</v>
      </c>
      <c r="R33" s="47" t="s">
        <v>6418</v>
      </c>
      <c r="S33" s="47" t="s">
        <v>6798</v>
      </c>
      <c r="T33" s="47" t="s">
        <v>7020</v>
      </c>
      <c r="U33" s="47" t="s">
        <v>7244</v>
      </c>
      <c r="V33" s="47" t="s">
        <v>7714</v>
      </c>
      <c r="W33" s="47" t="s">
        <v>8407</v>
      </c>
      <c r="X33" s="47" t="s">
        <v>8407</v>
      </c>
      <c r="Y33" s="196"/>
      <c r="Z33" s="571">
        <f t="shared" si="0"/>
        <v>0</v>
      </c>
      <c r="AA33" s="161"/>
      <c r="AB33" s="28"/>
      <c r="AC33" s="196"/>
      <c r="AD33" s="31" t="s">
        <v>8408</v>
      </c>
      <c r="AE33" s="31" t="s">
        <v>8408</v>
      </c>
      <c r="AF33" s="31"/>
      <c r="AG33" s="31"/>
      <c r="AH33" s="31"/>
      <c r="AI33" s="31"/>
      <c r="AJ33" s="31"/>
      <c r="AK33" s="31"/>
      <c r="AL33" s="31"/>
      <c r="AM33" s="31"/>
      <c r="AN33" s="31"/>
      <c r="AO33" s="31"/>
    </row>
    <row r="34" spans="1:41" ht="15.75" thickBot="1" x14ac:dyDescent="0.3">
      <c r="A34" s="59">
        <v>730</v>
      </c>
      <c r="B34" s="47" t="s">
        <v>5873</v>
      </c>
      <c r="C34" s="272" t="s">
        <v>5864</v>
      </c>
      <c r="D34" s="47" t="s">
        <v>5865</v>
      </c>
      <c r="E34" s="47" t="s">
        <v>1</v>
      </c>
      <c r="F34" s="47" t="s">
        <v>4509</v>
      </c>
      <c r="G34" s="42" t="s">
        <v>5867</v>
      </c>
      <c r="H34" s="31" t="s">
        <v>5869</v>
      </c>
      <c r="I34" s="31" t="s">
        <v>5870</v>
      </c>
      <c r="J34" s="28" t="s">
        <v>5871</v>
      </c>
      <c r="K34" s="161"/>
      <c r="L34" s="47">
        <v>1500</v>
      </c>
      <c r="M34" s="47">
        <v>0</v>
      </c>
      <c r="N34" s="47"/>
      <c r="O34" s="47">
        <v>0</v>
      </c>
      <c r="P34" s="47">
        <v>0</v>
      </c>
      <c r="Q34" s="196">
        <v>0</v>
      </c>
      <c r="R34" s="47" t="s">
        <v>5872</v>
      </c>
      <c r="S34" s="47" t="s">
        <v>6217</v>
      </c>
      <c r="T34" s="47" t="s">
        <v>6532</v>
      </c>
      <c r="U34" s="47" t="s">
        <v>6701</v>
      </c>
      <c r="V34" s="47" t="s">
        <v>6994</v>
      </c>
      <c r="W34" s="47" t="s">
        <v>6994</v>
      </c>
      <c r="X34" s="47" t="s">
        <v>7373</v>
      </c>
      <c r="Y34" s="196"/>
      <c r="Z34" s="571">
        <f t="shared" si="0"/>
        <v>1500</v>
      </c>
      <c r="AA34" s="161"/>
      <c r="AB34" s="28"/>
      <c r="AC34" s="196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</row>
    <row r="35" spans="1:41" ht="15.75" thickBot="1" x14ac:dyDescent="0.3">
      <c r="A35" s="59">
        <v>731</v>
      </c>
      <c r="B35" s="47" t="s">
        <v>5874</v>
      </c>
      <c r="C35" s="272" t="s">
        <v>5866</v>
      </c>
      <c r="D35" s="47" t="s">
        <v>2259</v>
      </c>
      <c r="E35" s="47" t="s">
        <v>1</v>
      </c>
      <c r="F35" s="47" t="s">
        <v>4509</v>
      </c>
      <c r="G35" s="42" t="s">
        <v>5868</v>
      </c>
      <c r="H35" s="31" t="s">
        <v>2262</v>
      </c>
      <c r="I35" s="31" t="s">
        <v>2263</v>
      </c>
      <c r="J35" s="28" t="s">
        <v>5871</v>
      </c>
      <c r="K35" s="161"/>
      <c r="L35" s="47">
        <v>1500</v>
      </c>
      <c r="M35" s="47">
        <v>0</v>
      </c>
      <c r="N35" s="47">
        <v>0</v>
      </c>
      <c r="O35" s="47">
        <v>0</v>
      </c>
      <c r="P35" s="47">
        <v>0</v>
      </c>
      <c r="Q35" s="196">
        <v>0</v>
      </c>
      <c r="R35" s="47" t="s">
        <v>5872</v>
      </c>
      <c r="S35" s="47" t="s">
        <v>6217</v>
      </c>
      <c r="T35" s="47" t="s">
        <v>6532</v>
      </c>
      <c r="U35" s="47" t="s">
        <v>6701</v>
      </c>
      <c r="V35" s="47" t="s">
        <v>6994</v>
      </c>
      <c r="W35" s="47" t="s">
        <v>6994</v>
      </c>
      <c r="X35" s="47" t="s">
        <v>7373</v>
      </c>
      <c r="Y35" s="196"/>
      <c r="Z35" s="571">
        <f t="shared" si="0"/>
        <v>0</v>
      </c>
      <c r="AA35" s="161"/>
      <c r="AB35" s="28"/>
      <c r="AC35" s="196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</row>
    <row r="36" spans="1:41" ht="15.75" thickBot="1" x14ac:dyDescent="0.3">
      <c r="A36" s="59">
        <v>734</v>
      </c>
      <c r="B36" s="47" t="s">
        <v>6047</v>
      </c>
      <c r="C36" s="47" t="s">
        <v>6046</v>
      </c>
      <c r="D36" s="47" t="s">
        <v>6045</v>
      </c>
      <c r="E36" s="339" t="s">
        <v>1</v>
      </c>
      <c r="F36" s="47" t="s">
        <v>4509</v>
      </c>
      <c r="G36" s="42" t="s">
        <v>6049</v>
      </c>
      <c r="H36" s="31" t="s">
        <v>6050</v>
      </c>
      <c r="I36" s="31" t="s">
        <v>6051</v>
      </c>
      <c r="J36" s="28" t="s">
        <v>6052</v>
      </c>
      <c r="K36" s="161" t="s">
        <v>7711</v>
      </c>
      <c r="L36" s="47">
        <v>1500</v>
      </c>
      <c r="M36" s="47">
        <v>0</v>
      </c>
      <c r="N36" s="47">
        <v>0</v>
      </c>
      <c r="O36" s="47">
        <v>0</v>
      </c>
      <c r="P36" s="47">
        <v>0</v>
      </c>
      <c r="Q36" s="47">
        <v>0</v>
      </c>
      <c r="R36" s="47" t="s">
        <v>6053</v>
      </c>
      <c r="S36" s="47" t="s">
        <v>6261</v>
      </c>
      <c r="T36" s="47" t="s">
        <v>6535</v>
      </c>
      <c r="U36" s="47" t="s">
        <v>6726</v>
      </c>
      <c r="V36" s="47" t="s">
        <v>6937</v>
      </c>
      <c r="W36" s="47" t="s">
        <v>7112</v>
      </c>
      <c r="X36" s="47" t="s">
        <v>7515</v>
      </c>
      <c r="Y36" s="196"/>
      <c r="Z36" s="571">
        <f t="shared" si="0"/>
        <v>0</v>
      </c>
      <c r="AA36" s="161"/>
      <c r="AB36" s="103"/>
      <c r="AC36" s="7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</row>
    <row r="37" spans="1:41" ht="15.75" thickBot="1" x14ac:dyDescent="0.3">
      <c r="A37" s="59">
        <v>738</v>
      </c>
      <c r="B37" s="47" t="s">
        <v>6488</v>
      </c>
      <c r="C37" s="47" t="s">
        <v>6487</v>
      </c>
      <c r="D37" s="47" t="s">
        <v>2321</v>
      </c>
      <c r="E37" s="339" t="s">
        <v>1</v>
      </c>
      <c r="F37" s="47" t="s">
        <v>4509</v>
      </c>
      <c r="G37" s="41" t="s">
        <v>6048</v>
      </c>
      <c r="H37" s="151" t="s">
        <v>6489</v>
      </c>
      <c r="I37" s="183" t="s">
        <v>2325</v>
      </c>
      <c r="J37" s="356" t="s">
        <v>6490</v>
      </c>
      <c r="K37" s="161" t="s">
        <v>7871</v>
      </c>
      <c r="L37" s="47">
        <v>1500</v>
      </c>
      <c r="M37" s="113">
        <v>0</v>
      </c>
      <c r="N37" s="113">
        <v>0</v>
      </c>
      <c r="O37" s="113">
        <v>0</v>
      </c>
      <c r="P37" s="113">
        <v>0</v>
      </c>
      <c r="Q37" s="228">
        <v>0</v>
      </c>
      <c r="R37" s="113">
        <v>0</v>
      </c>
      <c r="S37" s="113">
        <v>0</v>
      </c>
      <c r="T37" s="47" t="s">
        <v>6491</v>
      </c>
      <c r="U37" s="47" t="s">
        <v>6737</v>
      </c>
      <c r="V37" s="47" t="s">
        <v>6933</v>
      </c>
      <c r="W37" s="47" t="s">
        <v>7269</v>
      </c>
      <c r="X37" s="47" t="s">
        <v>7417</v>
      </c>
      <c r="Y37" s="196"/>
      <c r="Z37" s="571">
        <f t="shared" si="0"/>
        <v>0</v>
      </c>
      <c r="AA37" s="161"/>
      <c r="AB37" s="103"/>
      <c r="AC37" s="7"/>
      <c r="AD37" s="31" t="s">
        <v>7872</v>
      </c>
      <c r="AE37" s="31" t="s">
        <v>8239</v>
      </c>
      <c r="AF37" s="31" t="s">
        <v>8239</v>
      </c>
      <c r="AG37" s="31" t="s">
        <v>8239</v>
      </c>
      <c r="AH37" s="31"/>
      <c r="AI37" s="31"/>
      <c r="AJ37" s="31"/>
      <c r="AK37" s="31"/>
      <c r="AL37" s="31"/>
      <c r="AM37" s="31"/>
      <c r="AN37" s="31"/>
      <c r="AO37" s="31"/>
    </row>
    <row r="38" spans="1:41" ht="15.75" thickBot="1" x14ac:dyDescent="0.3">
      <c r="A38" s="59">
        <v>739</v>
      </c>
      <c r="B38" s="47" t="s">
        <v>6505</v>
      </c>
      <c r="C38" s="47" t="s">
        <v>2285</v>
      </c>
      <c r="D38" s="47" t="s">
        <v>6504</v>
      </c>
      <c r="E38" s="339" t="s">
        <v>1</v>
      </c>
      <c r="F38" s="47" t="s">
        <v>4509</v>
      </c>
      <c r="G38" s="42" t="s">
        <v>6506</v>
      </c>
      <c r="H38" s="47" t="s">
        <v>6507</v>
      </c>
      <c r="I38" s="47" t="s">
        <v>6508</v>
      </c>
      <c r="J38" s="28" t="s">
        <v>6509</v>
      </c>
      <c r="K38" s="161" t="s">
        <v>7209</v>
      </c>
      <c r="L38" s="47">
        <v>1500</v>
      </c>
      <c r="M38" s="113">
        <v>0</v>
      </c>
      <c r="N38" s="113">
        <v>0</v>
      </c>
      <c r="O38" s="113">
        <v>0</v>
      </c>
      <c r="P38" s="113">
        <v>0</v>
      </c>
      <c r="Q38" s="228">
        <v>0</v>
      </c>
      <c r="R38" s="113">
        <v>0</v>
      </c>
      <c r="S38" s="113">
        <v>0</v>
      </c>
      <c r="T38" s="47" t="s">
        <v>6510</v>
      </c>
      <c r="U38" s="47" t="s">
        <v>6805</v>
      </c>
      <c r="V38" s="47" t="s">
        <v>7006</v>
      </c>
      <c r="W38" s="47" t="s">
        <v>7208</v>
      </c>
      <c r="X38" s="47" t="s">
        <v>7511</v>
      </c>
      <c r="Y38" s="196"/>
      <c r="Z38" s="571">
        <f t="shared" si="0"/>
        <v>0</v>
      </c>
      <c r="AA38" s="161"/>
      <c r="AB38" s="103"/>
      <c r="AC38" s="7"/>
      <c r="AD38" s="31" t="s">
        <v>8326</v>
      </c>
      <c r="AE38" s="31" t="s">
        <v>8327</v>
      </c>
      <c r="AF38" s="31" t="s">
        <v>8328</v>
      </c>
      <c r="AG38" s="31" t="s">
        <v>8327</v>
      </c>
      <c r="AH38" s="31" t="s">
        <v>8327</v>
      </c>
      <c r="AI38" s="31"/>
      <c r="AJ38" s="31"/>
      <c r="AK38" s="31"/>
      <c r="AL38" s="31"/>
      <c r="AM38" s="31"/>
      <c r="AN38" s="31"/>
      <c r="AO38" s="31"/>
    </row>
    <row r="39" spans="1:41" x14ac:dyDescent="0.25">
      <c r="A39" s="59">
        <v>740</v>
      </c>
      <c r="B39" s="47" t="s">
        <v>6511</v>
      </c>
      <c r="C39" s="47" t="s">
        <v>6518</v>
      </c>
      <c r="D39" s="47" t="s">
        <v>6519</v>
      </c>
      <c r="E39" s="339" t="s">
        <v>1</v>
      </c>
      <c r="F39" s="47" t="s">
        <v>4509</v>
      </c>
      <c r="G39" s="41" t="s">
        <v>6520</v>
      </c>
      <c r="H39" s="47" t="s">
        <v>6512</v>
      </c>
      <c r="I39" s="47" t="s">
        <v>6513</v>
      </c>
      <c r="J39" s="28" t="s">
        <v>6514</v>
      </c>
      <c r="K39" s="161"/>
      <c r="L39" s="47">
        <v>1500</v>
      </c>
      <c r="M39" s="113">
        <v>0</v>
      </c>
      <c r="N39" s="113">
        <v>0</v>
      </c>
      <c r="O39" s="113">
        <v>0</v>
      </c>
      <c r="P39" s="113">
        <v>0</v>
      </c>
      <c r="Q39" s="228">
        <v>0</v>
      </c>
      <c r="R39" s="113">
        <v>0</v>
      </c>
      <c r="S39" s="113">
        <v>0</v>
      </c>
      <c r="T39" s="47" t="s">
        <v>6515</v>
      </c>
      <c r="U39" s="47" t="s">
        <v>6811</v>
      </c>
      <c r="V39" s="47" t="s">
        <v>7290</v>
      </c>
      <c r="W39" s="47" t="s">
        <v>7290</v>
      </c>
      <c r="X39" s="47" t="s">
        <v>7595</v>
      </c>
      <c r="Y39" s="196"/>
      <c r="Z39" s="571">
        <f t="shared" si="0"/>
        <v>0</v>
      </c>
      <c r="AA39" s="161"/>
      <c r="AB39" s="103"/>
      <c r="AC39" s="7"/>
      <c r="AD39" s="31" t="s">
        <v>7885</v>
      </c>
      <c r="AE39" s="31" t="s">
        <v>8112</v>
      </c>
      <c r="AF39" s="31"/>
      <c r="AG39" s="31"/>
      <c r="AH39" s="31"/>
      <c r="AI39" s="31"/>
      <c r="AJ39" s="31"/>
      <c r="AK39" s="31"/>
      <c r="AL39" s="31"/>
      <c r="AM39" s="31"/>
      <c r="AN39" s="31"/>
      <c r="AO39" s="31"/>
    </row>
    <row r="40" spans="1:41" x14ac:dyDescent="0.25">
      <c r="A40" s="59">
        <v>608</v>
      </c>
      <c r="B40" s="47" t="s">
        <v>2517</v>
      </c>
      <c r="C40" s="47" t="s">
        <v>2516</v>
      </c>
      <c r="D40" s="47" t="s">
        <v>265</v>
      </c>
      <c r="E40" s="339" t="s">
        <v>1</v>
      </c>
      <c r="F40" s="47" t="s">
        <v>4509</v>
      </c>
      <c r="G40" s="53" t="s">
        <v>2518</v>
      </c>
      <c r="H40" s="53" t="s">
        <v>2806</v>
      </c>
      <c r="I40" s="47"/>
      <c r="J40" s="47"/>
      <c r="K40" s="339"/>
      <c r="L40" s="47"/>
      <c r="M40" s="47"/>
      <c r="N40" s="47"/>
      <c r="O40" s="47"/>
      <c r="P40" s="47"/>
      <c r="Q40" s="196"/>
      <c r="R40" s="47"/>
      <c r="S40" s="47"/>
      <c r="T40" s="47"/>
      <c r="U40" s="47"/>
      <c r="V40" s="47"/>
      <c r="W40" s="47"/>
      <c r="X40" s="47"/>
      <c r="Y40" s="196"/>
      <c r="Z40" s="355"/>
      <c r="AA40" s="28"/>
      <c r="AB40" s="28"/>
      <c r="AC40" s="196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</row>
    <row r="41" spans="1:41" x14ac:dyDescent="0.25">
      <c r="A41" s="59">
        <v>741</v>
      </c>
      <c r="B41" s="47" t="s">
        <v>7232</v>
      </c>
      <c r="C41" s="47" t="s">
        <v>7230</v>
      </c>
      <c r="D41" s="47" t="s">
        <v>7231</v>
      </c>
      <c r="E41" s="339"/>
      <c r="F41" s="47"/>
      <c r="G41" s="53" t="s">
        <v>7233</v>
      </c>
      <c r="H41" s="47" t="s">
        <v>7234</v>
      </c>
      <c r="I41" s="47"/>
      <c r="J41" s="47"/>
      <c r="K41" s="339"/>
      <c r="L41" s="47"/>
      <c r="M41" s="113"/>
      <c r="N41" s="113"/>
      <c r="O41" s="113"/>
      <c r="P41" s="113"/>
      <c r="Q41" s="228"/>
      <c r="R41" s="113"/>
      <c r="S41" s="113"/>
      <c r="T41" s="113"/>
      <c r="U41" s="113"/>
      <c r="V41" s="113"/>
      <c r="W41" s="113"/>
      <c r="X41" s="113"/>
      <c r="Y41" s="196"/>
      <c r="Z41" s="47"/>
      <c r="AA41" s="28" t="s">
        <v>7235</v>
      </c>
      <c r="AB41" s="28"/>
      <c r="AC41" s="7"/>
      <c r="AD41" s="31" t="s">
        <v>8035</v>
      </c>
      <c r="AE41" s="31" t="s">
        <v>8035</v>
      </c>
      <c r="AF41" s="31" t="s">
        <v>8248</v>
      </c>
      <c r="AG41" s="31" t="s">
        <v>8248</v>
      </c>
      <c r="AH41" s="31"/>
      <c r="AI41" s="31"/>
      <c r="AJ41" s="31"/>
      <c r="AK41" s="31"/>
      <c r="AL41" s="31"/>
      <c r="AM41" s="31"/>
      <c r="AN41" s="31"/>
      <c r="AO41" s="31"/>
    </row>
    <row r="42" spans="1:41" x14ac:dyDescent="0.25">
      <c r="A42" s="59">
        <v>742</v>
      </c>
      <c r="B42" s="47" t="s">
        <v>7316</v>
      </c>
      <c r="C42" s="47" t="s">
        <v>7315</v>
      </c>
      <c r="D42" s="47" t="s">
        <v>1408</v>
      </c>
      <c r="E42" s="339"/>
      <c r="F42" s="47"/>
      <c r="G42" s="53" t="s">
        <v>7317</v>
      </c>
      <c r="H42" s="275" t="s">
        <v>7318</v>
      </c>
      <c r="I42" s="47"/>
      <c r="J42" s="47"/>
      <c r="K42" s="339"/>
      <c r="L42" s="47"/>
      <c r="M42" s="47"/>
      <c r="N42" s="47"/>
      <c r="O42" s="47"/>
      <c r="P42" s="47"/>
      <c r="Q42" s="196"/>
      <c r="R42" s="47"/>
      <c r="S42" s="47"/>
      <c r="T42" s="47"/>
      <c r="U42" s="47"/>
      <c r="V42" s="47"/>
      <c r="W42" s="47"/>
      <c r="X42" s="47"/>
      <c r="Y42" s="196"/>
      <c r="Z42" s="47"/>
      <c r="AA42" s="28" t="s">
        <v>7319</v>
      </c>
      <c r="AB42" s="28"/>
      <c r="AC42" s="7"/>
      <c r="AD42" s="31" t="s">
        <v>8199</v>
      </c>
      <c r="AE42" s="31" t="s">
        <v>8199</v>
      </c>
      <c r="AF42" s="31" t="s">
        <v>8199</v>
      </c>
      <c r="AG42" s="31"/>
      <c r="AH42" s="31"/>
      <c r="AI42" s="31"/>
      <c r="AJ42" s="31"/>
      <c r="AK42" s="31"/>
      <c r="AL42" s="31"/>
      <c r="AM42" s="31"/>
      <c r="AN42" s="31"/>
      <c r="AO42" s="31"/>
    </row>
    <row r="43" spans="1:41" x14ac:dyDescent="0.25">
      <c r="A43" s="59">
        <v>743</v>
      </c>
      <c r="B43" s="47" t="s">
        <v>7322</v>
      </c>
      <c r="C43" s="47" t="s">
        <v>7321</v>
      </c>
      <c r="D43" s="47" t="s">
        <v>2202</v>
      </c>
      <c r="E43" s="339"/>
      <c r="F43" s="47"/>
      <c r="G43" s="53" t="s">
        <v>5276</v>
      </c>
      <c r="H43" s="47" t="s">
        <v>2205</v>
      </c>
      <c r="I43" s="47" t="s">
        <v>2206</v>
      </c>
      <c r="J43" s="47"/>
      <c r="K43" s="339"/>
      <c r="L43" s="47"/>
      <c r="M43" s="47"/>
      <c r="N43" s="47"/>
      <c r="O43" s="47"/>
      <c r="P43" s="47"/>
      <c r="Q43" s="196"/>
      <c r="R43" s="47"/>
      <c r="S43" s="47"/>
      <c r="T43" s="47"/>
      <c r="U43" s="47"/>
      <c r="V43" s="47"/>
      <c r="W43" s="47"/>
      <c r="X43" s="47"/>
      <c r="Y43" s="196"/>
      <c r="Z43" s="47"/>
      <c r="AA43" s="28" t="s">
        <v>7325</v>
      </c>
      <c r="AB43" s="28" t="s">
        <v>7326</v>
      </c>
      <c r="AC43" s="7"/>
      <c r="AD43" s="31"/>
      <c r="AE43" s="31" t="s">
        <v>8090</v>
      </c>
      <c r="AF43" s="31" t="s">
        <v>8272</v>
      </c>
      <c r="AG43" s="31" t="s">
        <v>8271</v>
      </c>
      <c r="AH43" s="31" t="s">
        <v>8271</v>
      </c>
      <c r="AI43" s="31"/>
      <c r="AJ43" s="31"/>
      <c r="AK43" s="31"/>
      <c r="AL43" s="31"/>
      <c r="AM43" s="31"/>
      <c r="AN43" s="31"/>
      <c r="AO43" s="31"/>
    </row>
    <row r="44" spans="1:41" x14ac:dyDescent="0.25">
      <c r="A44" s="59">
        <v>749</v>
      </c>
      <c r="B44" s="47" t="s">
        <v>7460</v>
      </c>
      <c r="C44" s="47" t="s">
        <v>7459</v>
      </c>
      <c r="D44" s="47" t="s">
        <v>2236</v>
      </c>
      <c r="E44" s="339"/>
      <c r="F44" s="47"/>
      <c r="G44" s="53" t="s">
        <v>3014</v>
      </c>
      <c r="H44" s="275" t="s">
        <v>2239</v>
      </c>
      <c r="I44" s="275" t="s">
        <v>2240</v>
      </c>
      <c r="J44" s="47"/>
      <c r="K44" s="339"/>
      <c r="L44" s="47"/>
      <c r="M44" s="47"/>
      <c r="N44" s="47"/>
      <c r="O44" s="47"/>
      <c r="P44" s="47"/>
      <c r="Q44" s="196"/>
      <c r="R44" s="47"/>
      <c r="S44" s="47"/>
      <c r="T44" s="47"/>
      <c r="U44" s="47"/>
      <c r="V44" s="47"/>
      <c r="W44" s="47"/>
      <c r="X44" s="47"/>
      <c r="Y44" s="196"/>
      <c r="Z44" s="47"/>
      <c r="AA44" s="28" t="s">
        <v>7461</v>
      </c>
      <c r="AB44" s="28"/>
      <c r="AC44" s="7"/>
      <c r="AD44" s="31" t="s">
        <v>7705</v>
      </c>
      <c r="AE44" s="31"/>
      <c r="AF44" s="31" t="s">
        <v>8365</v>
      </c>
      <c r="AG44" s="31"/>
      <c r="AH44" s="31"/>
      <c r="AI44" s="31"/>
      <c r="AJ44" s="31"/>
      <c r="AK44" s="31"/>
      <c r="AL44" s="31"/>
      <c r="AM44" s="31"/>
      <c r="AN44" s="31"/>
      <c r="AO44" s="31"/>
    </row>
    <row r="45" spans="1:41" x14ac:dyDescent="0.25">
      <c r="A45" s="59">
        <v>765</v>
      </c>
      <c r="B45" s="47" t="s">
        <v>7730</v>
      </c>
      <c r="C45" s="47" t="s">
        <v>7728</v>
      </c>
      <c r="D45" s="47" t="s">
        <v>7729</v>
      </c>
      <c r="E45" s="339"/>
      <c r="F45" s="47"/>
      <c r="G45" s="53"/>
      <c r="H45" s="47"/>
      <c r="I45" s="47"/>
      <c r="J45" s="47"/>
      <c r="K45" s="339"/>
      <c r="L45" s="47"/>
      <c r="M45" s="47"/>
      <c r="N45" s="47"/>
      <c r="O45" s="47"/>
      <c r="P45" s="47"/>
      <c r="Q45" s="196"/>
      <c r="R45" s="47"/>
      <c r="S45" s="47"/>
      <c r="T45" s="47"/>
      <c r="U45" s="47"/>
      <c r="V45" s="47"/>
      <c r="W45" s="47"/>
      <c r="X45" s="47"/>
      <c r="Y45" s="196"/>
      <c r="Z45" s="47"/>
      <c r="AA45" s="28" t="s">
        <v>8324</v>
      </c>
      <c r="AB45" s="28"/>
      <c r="AC45" s="7"/>
      <c r="AD45" s="31">
        <v>0</v>
      </c>
      <c r="AE45" s="31" t="s">
        <v>8325</v>
      </c>
      <c r="AF45" s="31" t="s">
        <v>8325</v>
      </c>
      <c r="AG45" s="31"/>
      <c r="AH45" s="31"/>
      <c r="AI45" s="31"/>
      <c r="AJ45" s="31"/>
      <c r="AK45" s="31"/>
      <c r="AL45" s="31"/>
      <c r="AM45" s="31"/>
      <c r="AN45" s="31"/>
      <c r="AO45" s="31"/>
    </row>
    <row r="46" spans="1:41" x14ac:dyDescent="0.25">
      <c r="E46" s="339"/>
      <c r="F46" s="47"/>
      <c r="G46" s="53"/>
      <c r="H46" s="47"/>
      <c r="I46" s="47"/>
      <c r="J46" s="47"/>
      <c r="K46" s="339"/>
      <c r="L46" s="47"/>
      <c r="M46" s="47"/>
      <c r="N46" s="47"/>
      <c r="O46" s="47"/>
      <c r="P46" s="47"/>
      <c r="Q46" s="196"/>
      <c r="R46" s="47"/>
      <c r="S46" s="47"/>
      <c r="T46" s="47"/>
      <c r="U46" s="47"/>
      <c r="V46" s="47"/>
      <c r="W46" s="47"/>
      <c r="X46" s="47"/>
      <c r="Y46" s="196"/>
      <c r="Z46" s="47"/>
      <c r="AA46" s="28"/>
      <c r="AB46" s="28"/>
      <c r="AC46" s="7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</row>
    <row r="47" spans="1:41" x14ac:dyDescent="0.25">
      <c r="A47" s="59"/>
      <c r="B47" s="47"/>
      <c r="C47" s="47"/>
      <c r="D47" s="47"/>
      <c r="E47" s="339"/>
      <c r="F47" s="47"/>
      <c r="G47" s="53"/>
      <c r="H47" s="47"/>
      <c r="I47" s="47"/>
      <c r="J47" s="47"/>
      <c r="K47" s="339"/>
      <c r="L47" s="47"/>
      <c r="M47" s="47"/>
      <c r="N47" s="47"/>
      <c r="O47" s="47"/>
      <c r="P47" s="47"/>
      <c r="Q47" s="196"/>
      <c r="R47" s="47"/>
      <c r="S47" s="47"/>
      <c r="T47" s="47"/>
      <c r="U47" s="47"/>
      <c r="V47" s="47"/>
      <c r="W47" s="47"/>
      <c r="X47" s="47"/>
      <c r="Y47" s="196"/>
      <c r="Z47" s="47"/>
      <c r="AA47" s="28"/>
      <c r="AB47" s="28"/>
      <c r="AC47" s="7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</row>
    <row r="48" spans="1:41" x14ac:dyDescent="0.25">
      <c r="A48" s="59"/>
      <c r="B48" s="47"/>
      <c r="C48" s="47"/>
      <c r="D48" s="47"/>
      <c r="E48" s="339"/>
      <c r="F48" s="47"/>
      <c r="G48" s="53"/>
      <c r="H48" s="47"/>
      <c r="I48" s="47"/>
      <c r="J48" s="47"/>
      <c r="K48" s="339"/>
      <c r="L48" s="47"/>
      <c r="M48" s="47"/>
      <c r="N48" s="47"/>
      <c r="O48" s="47"/>
      <c r="P48" s="47"/>
      <c r="Q48" s="196"/>
      <c r="R48" s="47"/>
      <c r="S48" s="47"/>
      <c r="T48" s="47"/>
      <c r="U48" s="47"/>
      <c r="V48" s="47"/>
      <c r="W48" s="47"/>
      <c r="X48" s="47"/>
      <c r="Y48" s="196"/>
      <c r="Z48" s="47"/>
      <c r="AA48" s="28"/>
      <c r="AB48" s="28"/>
      <c r="AC48" s="7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</row>
    <row r="49" spans="1:41" ht="15.75" thickBot="1" x14ac:dyDescent="0.3">
      <c r="A49" s="59">
        <v>663</v>
      </c>
      <c r="B49" s="47" t="s">
        <v>4560</v>
      </c>
      <c r="C49" s="19" t="s">
        <v>4556</v>
      </c>
      <c r="D49" s="47" t="s">
        <v>1569</v>
      </c>
      <c r="E49" s="339" t="s">
        <v>1</v>
      </c>
      <c r="F49" s="47" t="s">
        <v>4509</v>
      </c>
      <c r="G49" s="42" t="s">
        <v>2537</v>
      </c>
      <c r="H49" s="31" t="s">
        <v>4562</v>
      </c>
      <c r="I49" s="31" t="s">
        <v>4563</v>
      </c>
      <c r="J49" s="28" t="s">
        <v>4557</v>
      </c>
      <c r="K49" s="28" t="s">
        <v>4558</v>
      </c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196"/>
      <c r="Z49" s="47"/>
      <c r="AA49" s="28"/>
      <c r="AB49" s="28"/>
      <c r="AC49" s="3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</row>
    <row r="50" spans="1:41" x14ac:dyDescent="0.25">
      <c r="A50" s="59">
        <v>700</v>
      </c>
      <c r="B50" s="196" t="s">
        <v>5246</v>
      </c>
      <c r="C50" s="229" t="s">
        <v>2176</v>
      </c>
      <c r="D50" s="229" t="s">
        <v>5242</v>
      </c>
      <c r="E50" s="47" t="s">
        <v>1</v>
      </c>
      <c r="F50" s="47" t="s">
        <v>4509</v>
      </c>
      <c r="G50" s="53" t="s">
        <v>5243</v>
      </c>
      <c r="H50" s="275" t="s">
        <v>5244</v>
      </c>
      <c r="I50" s="275" t="s">
        <v>5245</v>
      </c>
      <c r="J50" s="28" t="s">
        <v>5248</v>
      </c>
      <c r="K50" s="161"/>
      <c r="L50" s="47">
        <v>1500</v>
      </c>
      <c r="M50" s="47" t="s">
        <v>5247</v>
      </c>
      <c r="N50" s="47" t="s">
        <v>5504</v>
      </c>
      <c r="O50" s="47" t="s">
        <v>5721</v>
      </c>
      <c r="P50" s="47" t="s">
        <v>5721</v>
      </c>
      <c r="Q50" s="47" t="s">
        <v>5721</v>
      </c>
      <c r="R50" s="19"/>
      <c r="S50" s="47"/>
      <c r="T50" s="47"/>
      <c r="U50" s="47"/>
      <c r="V50" s="47"/>
      <c r="W50" s="47"/>
      <c r="X50" s="47"/>
      <c r="Y50" s="196"/>
      <c r="Z50" s="571">
        <f>COUNTBLANK(M50:X50)*L50</f>
        <v>10500</v>
      </c>
      <c r="AA50" s="161"/>
      <c r="AB50" s="28"/>
      <c r="AC50" s="3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</row>
    <row r="51" spans="1:41" x14ac:dyDescent="0.25">
      <c r="A51" s="59"/>
      <c r="B51" s="47"/>
      <c r="C51" s="47"/>
      <c r="D51" s="47"/>
      <c r="E51" s="339"/>
      <c r="F51" s="47"/>
      <c r="G51" s="53"/>
      <c r="H51" s="47"/>
      <c r="I51" s="47"/>
      <c r="J51" s="47"/>
      <c r="K51" s="47"/>
      <c r="L51" s="47"/>
      <c r="M51" s="47"/>
      <c r="N51" s="47"/>
      <c r="O51" s="47"/>
      <c r="P51" s="47"/>
      <c r="Q51" s="196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1:41" x14ac:dyDescent="0.25">
      <c r="A52" s="59"/>
      <c r="B52" s="47"/>
      <c r="C52" s="47" t="s">
        <v>990</v>
      </c>
      <c r="D52" s="47"/>
      <c r="E52" s="339"/>
      <c r="F52" s="47"/>
      <c r="G52" s="53"/>
      <c r="H52" s="53"/>
      <c r="I52" s="53"/>
      <c r="J52" s="47"/>
      <c r="K52" s="47"/>
      <c r="L52" s="47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24"/>
      <c r="AC52" s="24"/>
    </row>
    <row r="53" spans="1:41" x14ac:dyDescent="0.25">
      <c r="A53" s="59"/>
      <c r="B53" s="47"/>
      <c r="C53" s="47"/>
      <c r="D53" s="47"/>
      <c r="E53" s="47"/>
      <c r="F53" s="47"/>
      <c r="G53" s="53"/>
      <c r="H53" s="53"/>
      <c r="I53" s="53"/>
      <c r="J53" s="47"/>
      <c r="K53" s="47"/>
      <c r="L53" s="47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24"/>
      <c r="AC53" s="24"/>
    </row>
    <row r="54" spans="1:41" x14ac:dyDescent="0.25">
      <c r="A54" s="37"/>
      <c r="B54" s="31"/>
      <c r="C54" s="47"/>
      <c r="D54" s="47"/>
      <c r="E54" s="47"/>
      <c r="F54" s="47"/>
      <c r="G54" s="53"/>
      <c r="H54" s="53"/>
      <c r="I54" s="53"/>
      <c r="J54" s="47"/>
      <c r="K54" s="47"/>
      <c r="L54" s="47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24"/>
      <c r="AC54" s="24"/>
    </row>
    <row r="55" spans="1:41" x14ac:dyDescent="0.25">
      <c r="A55" s="31"/>
      <c r="B55" s="31"/>
      <c r="C55" s="47"/>
      <c r="D55" s="47"/>
      <c r="E55" s="31"/>
      <c r="F55" s="31"/>
      <c r="G55" s="31"/>
      <c r="H55" s="31"/>
      <c r="I55" s="31"/>
      <c r="J55" s="47"/>
      <c r="K55" s="47"/>
      <c r="L55" s="47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24"/>
      <c r="AC55" s="24"/>
    </row>
    <row r="56" spans="1:41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24"/>
      <c r="AC56" s="24"/>
    </row>
    <row r="57" spans="1:41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24"/>
      <c r="AC57" s="24"/>
    </row>
    <row r="58" spans="1:41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24"/>
      <c r="AC58" s="24"/>
    </row>
    <row r="59" spans="1:41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24"/>
      <c r="AC59" s="24"/>
    </row>
    <row r="60" spans="1:41" x14ac:dyDescent="0.25">
      <c r="A60" s="59"/>
      <c r="B60" s="47"/>
      <c r="C60" s="47"/>
      <c r="D60" s="47"/>
      <c r="E60" s="47"/>
      <c r="F60" s="47"/>
      <c r="G60" s="53"/>
      <c r="H60" s="53"/>
      <c r="I60" s="53"/>
      <c r="J60" s="47"/>
      <c r="K60" s="47"/>
      <c r="L60" s="47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24"/>
      <c r="AC60" s="24"/>
    </row>
    <row r="61" spans="1:41" x14ac:dyDescent="0.25">
      <c r="A61" s="37"/>
      <c r="B61" s="31"/>
      <c r="C61" s="47"/>
      <c r="D61" s="47"/>
      <c r="E61" s="47"/>
      <c r="F61" s="47"/>
      <c r="G61" s="53"/>
      <c r="H61" s="53"/>
      <c r="I61" s="53"/>
      <c r="J61" s="47"/>
      <c r="K61" s="47"/>
      <c r="L61" s="47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24"/>
      <c r="AC61" s="24"/>
    </row>
    <row r="62" spans="1:41" x14ac:dyDescent="0.25">
      <c r="A62" s="59"/>
      <c r="B62" s="47"/>
      <c r="C62" s="47"/>
      <c r="D62" s="47"/>
      <c r="E62" s="47"/>
      <c r="F62" s="47"/>
      <c r="G62" s="53"/>
      <c r="H62" s="53"/>
      <c r="I62" s="53"/>
      <c r="J62" s="47"/>
      <c r="K62" s="47"/>
      <c r="L62" s="47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24"/>
      <c r="AC62" s="24"/>
    </row>
    <row r="63" spans="1:41" x14ac:dyDescent="0.25">
      <c r="A63" s="59"/>
      <c r="B63" s="47"/>
      <c r="C63" s="47"/>
      <c r="D63" s="47"/>
      <c r="E63" s="47"/>
      <c r="F63" s="47"/>
      <c r="G63" s="53"/>
      <c r="H63" s="53"/>
      <c r="I63" s="53"/>
      <c r="J63" s="47"/>
      <c r="K63" s="47"/>
      <c r="L63" s="47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24"/>
      <c r="AC63" s="24"/>
    </row>
    <row r="64" spans="1:41" x14ac:dyDescent="0.25">
      <c r="A64" s="59"/>
      <c r="B64" s="47"/>
      <c r="C64" s="47"/>
      <c r="D64" s="47"/>
      <c r="E64" s="47"/>
      <c r="F64" s="47"/>
      <c r="G64" s="53"/>
      <c r="H64" s="53"/>
      <c r="I64" s="53"/>
      <c r="J64" s="47"/>
      <c r="K64" s="47"/>
      <c r="L64" s="47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24"/>
      <c r="AC64" s="24"/>
    </row>
    <row r="65" spans="1:29" x14ac:dyDescent="0.25">
      <c r="A65" s="59"/>
      <c r="B65" s="47"/>
      <c r="C65" s="47"/>
      <c r="D65" s="47"/>
      <c r="E65" s="47"/>
      <c r="F65" s="47"/>
      <c r="G65" s="53"/>
      <c r="H65" s="53"/>
      <c r="I65" s="53"/>
      <c r="J65" s="47"/>
      <c r="K65" s="47"/>
      <c r="L65" s="47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24"/>
      <c r="AC65" s="24"/>
    </row>
    <row r="66" spans="1:29" x14ac:dyDescent="0.25">
      <c r="A66" s="37"/>
      <c r="B66" s="31"/>
      <c r="C66" s="47"/>
      <c r="D66" s="47"/>
      <c r="E66" s="47"/>
      <c r="F66" s="47"/>
      <c r="G66" s="53"/>
      <c r="H66" s="53"/>
      <c r="I66" s="53"/>
      <c r="J66" s="47"/>
      <c r="K66" s="47"/>
      <c r="L66" s="47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24"/>
      <c r="AC66" s="24"/>
    </row>
    <row r="67" spans="1:29" x14ac:dyDescent="0.25">
      <c r="A67" s="31"/>
      <c r="B67" s="31"/>
      <c r="C67" s="47"/>
      <c r="D67" s="47"/>
      <c r="E67" s="31"/>
      <c r="F67" s="31"/>
      <c r="G67" s="31"/>
      <c r="H67" s="31"/>
      <c r="I67" s="31"/>
      <c r="J67" s="47"/>
      <c r="K67" s="47"/>
      <c r="L67" s="47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24"/>
      <c r="AC67" s="24"/>
    </row>
    <row r="68" spans="1:29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24"/>
      <c r="AC68" s="24"/>
    </row>
    <row r="69" spans="1:29" x14ac:dyDescent="0.2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24"/>
      <c r="AC69" s="24"/>
    </row>
    <row r="70" spans="1:29" x14ac:dyDescent="0.2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24"/>
      <c r="AC70" s="24"/>
    </row>
    <row r="71" spans="1:29" x14ac:dyDescent="0.2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24"/>
      <c r="AC71" s="24"/>
    </row>
  </sheetData>
  <dataConsolidate link="1"/>
  <pageMargins left="0.7" right="0.7" top="0.75" bottom="0.75" header="0.3" footer="0.3"/>
  <pageSetup paperSize="5" scale="95" orientation="portrait" horizontalDpi="4294967293" verticalDpi="4294967293" r:id="rId1"/>
  <headerFooter>
    <oddHeader>&amp;L&amp;"Calibri"&amp;10&amp;K000000CLASSIFICATION: C1 - CONTROLLED&amp;1#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B73"/>
  <sheetViews>
    <sheetView topLeftCell="A7" zoomScaleNormal="100" workbookViewId="0">
      <pane xSplit="4" topLeftCell="AJ1" activePane="topRight" state="frozen"/>
      <selection pane="topRight" activeCell="AP35" sqref="AP35"/>
    </sheetView>
  </sheetViews>
  <sheetFormatPr defaultRowHeight="15" outlineLevelCol="1" x14ac:dyDescent="0.25"/>
  <cols>
    <col min="1" max="1" width="10.28515625" style="275" bestFit="1" customWidth="1"/>
    <col min="2" max="2" width="21.7109375" style="275" bestFit="1" customWidth="1"/>
    <col min="3" max="3" width="32" style="275" customWidth="1"/>
    <col min="4" max="4" width="33.85546875" style="275" bestFit="1" customWidth="1"/>
    <col min="5" max="5" width="11.42578125" style="275" hidden="1" customWidth="1"/>
    <col min="6" max="6" width="8.5703125" style="275" hidden="1" customWidth="1"/>
    <col min="7" max="9" width="13.28515625" style="275" customWidth="1" outlineLevel="1"/>
    <col min="10" max="10" width="10.85546875" style="275" customWidth="1" outlineLevel="1"/>
    <col min="11" max="11" width="11.5703125" style="275" customWidth="1" outlineLevel="1"/>
    <col min="12" max="12" width="11.5703125" style="275" customWidth="1"/>
    <col min="13" max="13" width="12.42578125" style="275" customWidth="1"/>
    <col min="14" max="14" width="10.42578125" style="275" customWidth="1"/>
    <col min="15" max="15" width="9.28515625" style="275" customWidth="1"/>
    <col min="16" max="16" width="9.140625" style="275" customWidth="1"/>
    <col min="17" max="17" width="10.5703125" style="275" customWidth="1"/>
    <col min="18" max="19" width="9.28515625" style="275" customWidth="1"/>
    <col min="20" max="23" width="9.140625" style="275" customWidth="1"/>
    <col min="24" max="24" width="11.140625" style="275" customWidth="1"/>
    <col min="25" max="27" width="9.140625" style="275" customWidth="1"/>
    <col min="28" max="37" width="9.7109375" style="275" customWidth="1"/>
    <col min="38" max="38" width="9.5703125" style="275" bestFit="1" customWidth="1"/>
    <col min="39" max="39" width="9.5703125" style="275" customWidth="1"/>
    <col min="40" max="40" width="14.42578125" style="275" bestFit="1" customWidth="1"/>
    <col min="41" max="41" width="12.140625" style="275" bestFit="1" customWidth="1"/>
    <col min="42" max="16384" width="9.140625" style="275"/>
  </cols>
  <sheetData>
    <row r="1" spans="1:54" ht="15.75" thickBot="1" x14ac:dyDescent="0.3">
      <c r="AL1" s="275">
        <f>+SUBTOTAL(9, AL3:AL46)</f>
        <v>7400</v>
      </c>
    </row>
    <row r="2" spans="1:54" ht="43.5" thickBot="1" x14ac:dyDescent="0.3">
      <c r="A2" s="38" t="s">
        <v>416</v>
      </c>
      <c r="B2" s="38" t="s">
        <v>88</v>
      </c>
      <c r="C2" s="38" t="s">
        <v>89</v>
      </c>
      <c r="D2" s="38" t="s">
        <v>90</v>
      </c>
      <c r="E2" s="39" t="s">
        <v>91</v>
      </c>
      <c r="F2" s="38" t="s">
        <v>0</v>
      </c>
      <c r="G2" s="38" t="s">
        <v>671</v>
      </c>
      <c r="H2" s="38" t="s">
        <v>1694</v>
      </c>
      <c r="I2" s="38" t="s">
        <v>1655</v>
      </c>
      <c r="J2" s="29" t="s">
        <v>92</v>
      </c>
      <c r="K2" s="29" t="s">
        <v>99</v>
      </c>
      <c r="L2" s="407" t="s">
        <v>4020</v>
      </c>
      <c r="M2" s="283" t="s">
        <v>2406</v>
      </c>
      <c r="N2" s="284">
        <v>44702</v>
      </c>
      <c r="O2" s="160" t="s">
        <v>2730</v>
      </c>
      <c r="P2" s="160" t="s">
        <v>2900</v>
      </c>
      <c r="Q2" s="283" t="s">
        <v>2901</v>
      </c>
      <c r="R2" s="194" t="s">
        <v>3121</v>
      </c>
      <c r="S2" s="241" t="s">
        <v>3122</v>
      </c>
      <c r="T2" s="187" t="s">
        <v>3123</v>
      </c>
      <c r="U2" s="241" t="s">
        <v>3124</v>
      </c>
      <c r="V2" s="241" t="s">
        <v>3125</v>
      </c>
      <c r="W2" s="241" t="s">
        <v>3911</v>
      </c>
      <c r="X2" s="241" t="s">
        <v>3912</v>
      </c>
      <c r="Y2" s="241" t="s">
        <v>4782</v>
      </c>
      <c r="Z2" s="241" t="s">
        <v>5145</v>
      </c>
      <c r="AA2" s="241">
        <v>45100</v>
      </c>
      <c r="AB2" s="241" t="s">
        <v>5146</v>
      </c>
      <c r="AC2" s="302" t="s">
        <v>5147</v>
      </c>
      <c r="AD2" s="302" t="s">
        <v>5148</v>
      </c>
      <c r="AE2" s="302" t="s">
        <v>5149</v>
      </c>
      <c r="AF2" s="302" t="s">
        <v>5150</v>
      </c>
      <c r="AG2" s="302" t="s">
        <v>5151</v>
      </c>
      <c r="AH2" s="302" t="s">
        <v>5152</v>
      </c>
      <c r="AI2" s="302" t="s">
        <v>5153</v>
      </c>
      <c r="AJ2" s="302" t="s">
        <v>5154</v>
      </c>
      <c r="AK2" s="302"/>
      <c r="AL2" s="525" t="s">
        <v>4021</v>
      </c>
      <c r="AM2" s="572" t="s">
        <v>7121</v>
      </c>
      <c r="AN2" s="527" t="s">
        <v>1060</v>
      </c>
      <c r="AO2" s="528" t="s">
        <v>99</v>
      </c>
      <c r="AP2" s="529" t="s">
        <v>7607</v>
      </c>
      <c r="AQ2" s="529" t="s">
        <v>7608</v>
      </c>
      <c r="AR2" s="529" t="s">
        <v>7442</v>
      </c>
      <c r="AS2" s="529" t="s">
        <v>7774</v>
      </c>
      <c r="AT2" s="529" t="s">
        <v>7775</v>
      </c>
      <c r="AU2" s="529" t="s">
        <v>5147</v>
      </c>
      <c r="AV2" s="529" t="s">
        <v>5148</v>
      </c>
      <c r="AW2" s="529" t="s">
        <v>5149</v>
      </c>
      <c r="AX2" s="529" t="s">
        <v>5150</v>
      </c>
      <c r="AY2" s="529" t="s">
        <v>5151</v>
      </c>
      <c r="AZ2" s="529" t="s">
        <v>5152</v>
      </c>
      <c r="BA2" s="529" t="s">
        <v>5153</v>
      </c>
      <c r="BB2" s="529" t="s">
        <v>5154</v>
      </c>
    </row>
    <row r="3" spans="1:54" x14ac:dyDescent="0.25">
      <c r="A3" s="59">
        <v>591</v>
      </c>
      <c r="B3" s="196" t="s">
        <v>2409</v>
      </c>
      <c r="C3" s="31" t="s">
        <v>2407</v>
      </c>
      <c r="D3" s="31" t="s">
        <v>1809</v>
      </c>
      <c r="E3" s="339" t="s">
        <v>1</v>
      </c>
      <c r="F3" s="47" t="s">
        <v>2379</v>
      </c>
      <c r="G3" s="41" t="s">
        <v>2411</v>
      </c>
      <c r="H3" s="275" t="s">
        <v>2417</v>
      </c>
      <c r="I3" s="275" t="s">
        <v>2418</v>
      </c>
      <c r="J3" s="28" t="s">
        <v>2413</v>
      </c>
      <c r="K3" s="28" t="s">
        <v>2414</v>
      </c>
      <c r="L3" s="15">
        <v>1300</v>
      </c>
      <c r="M3" s="47" t="s">
        <v>2414</v>
      </c>
      <c r="N3" s="47" t="s">
        <v>2792</v>
      </c>
      <c r="O3" s="47" t="s">
        <v>3075</v>
      </c>
      <c r="P3" s="47" t="s">
        <v>3131</v>
      </c>
      <c r="Q3" s="196" t="s">
        <v>3131</v>
      </c>
      <c r="R3" s="47" t="s">
        <v>3450</v>
      </c>
      <c r="S3" s="47" t="s">
        <v>3647</v>
      </c>
      <c r="T3" s="47" t="s">
        <v>3857</v>
      </c>
      <c r="U3" s="47" t="s">
        <v>4100</v>
      </c>
      <c r="V3" s="47" t="s">
        <v>4327</v>
      </c>
      <c r="W3" s="47" t="s">
        <v>4582</v>
      </c>
      <c r="X3" s="47" t="s">
        <v>4836</v>
      </c>
      <c r="Y3" s="520" t="s">
        <v>5112</v>
      </c>
      <c r="Z3" s="520" t="s">
        <v>5459</v>
      </c>
      <c r="AA3" s="520" t="s">
        <v>5666</v>
      </c>
      <c r="AB3" s="520" t="s">
        <v>5739</v>
      </c>
      <c r="AC3" s="520" t="s">
        <v>5891</v>
      </c>
      <c r="AD3" s="520" t="s">
        <v>6064</v>
      </c>
      <c r="AE3" s="520" t="s">
        <v>6292</v>
      </c>
      <c r="AF3" s="520" t="s">
        <v>6554</v>
      </c>
      <c r="AG3" s="520" t="s">
        <v>6775</v>
      </c>
      <c r="AH3" s="520" t="s">
        <v>6934</v>
      </c>
      <c r="AI3" s="520" t="s">
        <v>7159</v>
      </c>
      <c r="AJ3" s="520" t="s">
        <v>7418</v>
      </c>
      <c r="AK3" s="520"/>
      <c r="AL3" s="196">
        <f>+AM3*(COUNTBLANK(Y3:AI3)-0)</f>
        <v>0</v>
      </c>
      <c r="AM3" s="575">
        <v>1500</v>
      </c>
      <c r="AN3" s="574"/>
      <c r="AO3" s="526" t="s">
        <v>6292</v>
      </c>
      <c r="AP3" s="463" t="s">
        <v>7655</v>
      </c>
      <c r="AQ3" s="463" t="s">
        <v>8127</v>
      </c>
      <c r="AR3" s="463" t="s">
        <v>8128</v>
      </c>
      <c r="AS3" s="463" t="s">
        <v>8215</v>
      </c>
      <c r="AT3" s="463" t="s">
        <v>8283</v>
      </c>
      <c r="AU3" s="463"/>
      <c r="AV3" s="463"/>
      <c r="AW3" s="463"/>
      <c r="AX3" s="463"/>
      <c r="AY3" s="463"/>
      <c r="AZ3" s="463"/>
      <c r="BA3" s="463"/>
      <c r="BB3" s="463"/>
    </row>
    <row r="4" spans="1:54" x14ac:dyDescent="0.25">
      <c r="A4" s="59">
        <v>592</v>
      </c>
      <c r="B4" s="196" t="s">
        <v>2410</v>
      </c>
      <c r="C4" s="31" t="s">
        <v>2408</v>
      </c>
      <c r="D4" s="31" t="s">
        <v>444</v>
      </c>
      <c r="E4" s="339" t="s">
        <v>1</v>
      </c>
      <c r="F4" s="47" t="s">
        <v>2379</v>
      </c>
      <c r="G4" s="41" t="s">
        <v>2412</v>
      </c>
      <c r="H4" s="275" t="s">
        <v>2419</v>
      </c>
      <c r="I4" s="275" t="s">
        <v>2420</v>
      </c>
      <c r="J4" s="28" t="s">
        <v>2415</v>
      </c>
      <c r="K4" s="28" t="s">
        <v>2416</v>
      </c>
      <c r="L4" s="15">
        <v>1300</v>
      </c>
      <c r="M4" s="47" t="s">
        <v>2467</v>
      </c>
      <c r="N4" s="47" t="s">
        <v>3582</v>
      </c>
      <c r="O4" s="47" t="s">
        <v>3582</v>
      </c>
      <c r="P4" s="47" t="s">
        <v>3582</v>
      </c>
      <c r="Q4" s="47" t="s">
        <v>3582</v>
      </c>
      <c r="R4" s="47" t="s">
        <v>3582</v>
      </c>
      <c r="S4" s="47" t="s">
        <v>3661</v>
      </c>
      <c r="T4" s="47" t="s">
        <v>3899</v>
      </c>
      <c r="U4" s="47" t="s">
        <v>4177</v>
      </c>
      <c r="V4" s="47" t="s">
        <v>4545</v>
      </c>
      <c r="W4" s="47" t="s">
        <v>4545</v>
      </c>
      <c r="X4" s="47" t="s">
        <v>5101</v>
      </c>
      <c r="Y4" s="520" t="s">
        <v>6001</v>
      </c>
      <c r="Z4" s="520" t="s">
        <v>6001</v>
      </c>
      <c r="AA4" s="520" t="s">
        <v>6001</v>
      </c>
      <c r="AB4" s="520" t="s">
        <v>6001</v>
      </c>
      <c r="AC4" s="520" t="s">
        <v>6001</v>
      </c>
      <c r="AD4" s="520" t="s">
        <v>7089</v>
      </c>
      <c r="AE4" s="520" t="s">
        <v>7089</v>
      </c>
      <c r="AF4" s="520" t="s">
        <v>7089</v>
      </c>
      <c r="AG4" s="520" t="s">
        <v>7089</v>
      </c>
      <c r="AH4" s="520" t="s">
        <v>7089</v>
      </c>
      <c r="AI4" s="520" t="s">
        <v>7599</v>
      </c>
      <c r="AJ4" s="520" t="s">
        <v>7599</v>
      </c>
      <c r="AK4" s="520"/>
      <c r="AL4" s="196">
        <f t="shared" ref="AL4:AL46" si="0">+AM4*(COUNTBLANK(Y4:AI4)-0)</f>
        <v>0</v>
      </c>
      <c r="AM4" s="576">
        <v>1400</v>
      </c>
      <c r="AN4" s="293"/>
      <c r="AO4" s="34" t="s">
        <v>6001</v>
      </c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</row>
    <row r="5" spans="1:54" x14ac:dyDescent="0.25">
      <c r="A5" s="59">
        <v>594</v>
      </c>
      <c r="B5" s="196" t="s">
        <v>2430</v>
      </c>
      <c r="C5" s="31" t="s">
        <v>2428</v>
      </c>
      <c r="D5" s="31" t="s">
        <v>525</v>
      </c>
      <c r="E5" s="339" t="s">
        <v>1</v>
      </c>
      <c r="F5" s="47" t="s">
        <v>2379</v>
      </c>
      <c r="G5" s="53" t="s">
        <v>2429</v>
      </c>
      <c r="H5" s="275" t="s">
        <v>2424</v>
      </c>
      <c r="I5" s="275" t="s">
        <v>2425</v>
      </c>
      <c r="J5" s="28" t="s">
        <v>2593</v>
      </c>
      <c r="K5" s="28" t="s">
        <v>5390</v>
      </c>
      <c r="L5" s="15">
        <v>1300</v>
      </c>
      <c r="M5" s="47" t="s">
        <v>2999</v>
      </c>
      <c r="N5" s="47" t="s">
        <v>2999</v>
      </c>
      <c r="O5" s="193" t="s">
        <v>3170</v>
      </c>
      <c r="P5" s="47" t="s">
        <v>3170</v>
      </c>
      <c r="Q5" s="196" t="s">
        <v>3707</v>
      </c>
      <c r="R5" s="47" t="s">
        <v>3707</v>
      </c>
      <c r="S5" s="47" t="s">
        <v>3835</v>
      </c>
      <c r="T5" s="47" t="s">
        <v>4139</v>
      </c>
      <c r="U5" s="47" t="s">
        <v>4390</v>
      </c>
      <c r="V5" s="47" t="s">
        <v>4569</v>
      </c>
      <c r="W5" s="47" t="s">
        <v>4853</v>
      </c>
      <c r="X5" s="47" t="s">
        <v>5132</v>
      </c>
      <c r="Y5" s="520" t="s">
        <v>5604</v>
      </c>
      <c r="Z5" s="520" t="s">
        <v>5682</v>
      </c>
      <c r="AA5" s="520" t="s">
        <v>5848</v>
      </c>
      <c r="AB5" s="520" t="s">
        <v>5848</v>
      </c>
      <c r="AC5" s="520" t="s">
        <v>6220</v>
      </c>
      <c r="AD5" s="520" t="s">
        <v>6298</v>
      </c>
      <c r="AE5" s="520" t="s">
        <v>6570</v>
      </c>
      <c r="AF5" s="520" t="s">
        <v>6759</v>
      </c>
      <c r="AG5" s="520" t="s">
        <v>6943</v>
      </c>
      <c r="AH5" s="520" t="s">
        <v>7252</v>
      </c>
      <c r="AI5" s="520" t="s">
        <v>7392</v>
      </c>
      <c r="AJ5" s="520" t="s">
        <v>7694</v>
      </c>
      <c r="AK5" s="520"/>
      <c r="AL5" s="196">
        <f t="shared" si="0"/>
        <v>0</v>
      </c>
      <c r="AM5" s="576">
        <v>1400</v>
      </c>
      <c r="AN5" s="293"/>
      <c r="AO5" s="34" t="s">
        <v>7969</v>
      </c>
      <c r="AP5" s="31" t="s">
        <v>8064</v>
      </c>
      <c r="AQ5" s="31" t="s">
        <v>8255</v>
      </c>
      <c r="AR5" s="31" t="s">
        <v>8255</v>
      </c>
      <c r="AS5" s="31" t="s">
        <v>8255</v>
      </c>
      <c r="AT5" s="31"/>
      <c r="AU5" s="31"/>
      <c r="AV5" s="31"/>
      <c r="AW5" s="31"/>
      <c r="AX5" s="31"/>
      <c r="AY5" s="31"/>
      <c r="AZ5" s="31"/>
      <c r="BA5" s="31"/>
      <c r="BB5" s="31"/>
    </row>
    <row r="6" spans="1:54" x14ac:dyDescent="0.25">
      <c r="A6" s="59">
        <v>595</v>
      </c>
      <c r="B6" s="196" t="s">
        <v>2435</v>
      </c>
      <c r="C6" s="31" t="s">
        <v>2433</v>
      </c>
      <c r="D6" s="31" t="s">
        <v>296</v>
      </c>
      <c r="E6" s="339" t="s">
        <v>1</v>
      </c>
      <c r="F6" s="47" t="s">
        <v>2379</v>
      </c>
      <c r="G6" s="53" t="s">
        <v>2434</v>
      </c>
      <c r="H6" s="275" t="s">
        <v>2436</v>
      </c>
      <c r="I6" s="275" t="s">
        <v>2437</v>
      </c>
      <c r="J6" s="28" t="s">
        <v>2438</v>
      </c>
      <c r="K6" s="28"/>
      <c r="L6" s="15">
        <v>1300</v>
      </c>
      <c r="M6" s="47" t="s">
        <v>2929</v>
      </c>
      <c r="N6" s="47" t="s">
        <v>3198</v>
      </c>
      <c r="O6" s="47" t="s">
        <v>3198</v>
      </c>
      <c r="P6" s="47" t="s">
        <v>4271</v>
      </c>
      <c r="Q6" s="196" t="s">
        <v>4271</v>
      </c>
      <c r="R6" s="47" t="s">
        <v>4271</v>
      </c>
      <c r="S6" s="47" t="s">
        <v>4271</v>
      </c>
      <c r="T6" s="47" t="s">
        <v>4495</v>
      </c>
      <c r="U6" s="47" t="s">
        <v>4495</v>
      </c>
      <c r="V6" s="47" t="s">
        <v>4733</v>
      </c>
      <c r="W6" s="47" t="s">
        <v>4733</v>
      </c>
      <c r="X6" s="47" t="s">
        <v>5043</v>
      </c>
      <c r="Y6" s="520" t="s">
        <v>5317</v>
      </c>
      <c r="Z6" s="520" t="s">
        <v>5562</v>
      </c>
      <c r="AA6" s="520" t="s">
        <v>5907</v>
      </c>
      <c r="AB6" s="520" t="s">
        <v>5907</v>
      </c>
      <c r="AC6" s="520" t="s">
        <v>6224</v>
      </c>
      <c r="AD6" s="520" t="s">
        <v>6224</v>
      </c>
      <c r="AE6" s="520" t="s">
        <v>6607</v>
      </c>
      <c r="AF6" s="520" t="s">
        <v>6607</v>
      </c>
      <c r="AG6" s="520" t="s">
        <v>8338</v>
      </c>
      <c r="AH6" s="520" t="s">
        <v>8338</v>
      </c>
      <c r="AI6" s="520" t="s">
        <v>8337</v>
      </c>
      <c r="AJ6" s="520" t="s">
        <v>8337</v>
      </c>
      <c r="AK6" s="520"/>
      <c r="AL6" s="196">
        <f t="shared" si="0"/>
        <v>0</v>
      </c>
      <c r="AM6" s="576">
        <v>1500</v>
      </c>
      <c r="AN6" s="293"/>
      <c r="AO6" s="34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</row>
    <row r="7" spans="1:54" x14ac:dyDescent="0.25">
      <c r="A7" s="59">
        <v>598</v>
      </c>
      <c r="B7" s="196" t="s">
        <v>2459</v>
      </c>
      <c r="C7" s="31" t="s">
        <v>2451</v>
      </c>
      <c r="D7" s="31" t="s">
        <v>2452</v>
      </c>
      <c r="E7" s="339" t="s">
        <v>1</v>
      </c>
      <c r="F7" s="47" t="s">
        <v>2379</v>
      </c>
      <c r="G7" s="42" t="s">
        <v>2453</v>
      </c>
      <c r="H7" s="275" t="s">
        <v>1664</v>
      </c>
      <c r="I7" s="275" t="s">
        <v>1719</v>
      </c>
      <c r="J7" s="28" t="s">
        <v>2458</v>
      </c>
      <c r="K7" s="28" t="s">
        <v>2847</v>
      </c>
      <c r="L7" s="15">
        <v>1400</v>
      </c>
      <c r="M7" s="47" t="s">
        <v>2847</v>
      </c>
      <c r="N7" s="47" t="s">
        <v>2847</v>
      </c>
      <c r="O7" s="47" t="s">
        <v>3175</v>
      </c>
      <c r="P7" s="47" t="s">
        <v>3175</v>
      </c>
      <c r="Q7" s="196" t="s">
        <v>3175</v>
      </c>
      <c r="R7" s="47" t="s">
        <v>3556</v>
      </c>
      <c r="S7" s="47" t="s">
        <v>3696</v>
      </c>
      <c r="T7" s="47" t="s">
        <v>3832</v>
      </c>
      <c r="U7" s="47" t="s">
        <v>4132</v>
      </c>
      <c r="V7" s="47" t="s">
        <v>4265</v>
      </c>
      <c r="W7" s="47" t="s">
        <v>4549</v>
      </c>
      <c r="X7" s="47" t="s">
        <v>5409</v>
      </c>
      <c r="Y7" s="520" t="s">
        <v>5407</v>
      </c>
      <c r="Z7" s="520" t="s">
        <v>5434</v>
      </c>
      <c r="AA7" s="520" t="s">
        <v>5776</v>
      </c>
      <c r="AB7" s="520" t="s">
        <v>5776</v>
      </c>
      <c r="AC7" s="520" t="s">
        <v>5776</v>
      </c>
      <c r="AD7" s="520" t="s">
        <v>6139</v>
      </c>
      <c r="AE7" s="520" t="s">
        <v>6615</v>
      </c>
      <c r="AF7" s="520" t="s">
        <v>6615</v>
      </c>
      <c r="AG7" s="520" t="s">
        <v>6755</v>
      </c>
      <c r="AH7" s="520" t="s">
        <v>7175</v>
      </c>
      <c r="AI7" s="520" t="s">
        <v>7175</v>
      </c>
      <c r="AJ7" s="520" t="s">
        <v>7448</v>
      </c>
      <c r="AK7" s="520"/>
      <c r="AL7" s="196">
        <f t="shared" si="0"/>
        <v>0</v>
      </c>
      <c r="AM7" s="576">
        <v>1500</v>
      </c>
      <c r="AN7" s="293"/>
      <c r="AO7" s="34" t="s">
        <v>7448</v>
      </c>
      <c r="AP7" s="31" t="s">
        <v>7698</v>
      </c>
      <c r="AQ7" s="31" t="s">
        <v>7922</v>
      </c>
      <c r="AR7" s="31" t="s">
        <v>8370</v>
      </c>
      <c r="AS7" s="31"/>
      <c r="AT7" s="31"/>
      <c r="AU7" s="31"/>
      <c r="AV7" s="31"/>
      <c r="AW7" s="31"/>
      <c r="AX7" s="31"/>
      <c r="AY7" s="31"/>
      <c r="AZ7" s="31"/>
      <c r="BA7" s="31"/>
      <c r="BB7" s="31"/>
    </row>
    <row r="8" spans="1:54" hidden="1" x14ac:dyDescent="0.25">
      <c r="A8" s="249"/>
      <c r="B8" s="270"/>
      <c r="C8" s="47"/>
      <c r="D8" s="47"/>
      <c r="E8" s="353" t="s">
        <v>1</v>
      </c>
      <c r="F8" s="47" t="s">
        <v>2379</v>
      </c>
      <c r="G8" s="251"/>
      <c r="H8" s="251"/>
      <c r="I8" s="251"/>
      <c r="J8" s="28"/>
      <c r="K8" s="28"/>
      <c r="L8" s="15"/>
      <c r="M8" s="47"/>
      <c r="N8" s="47"/>
      <c r="O8" s="47"/>
      <c r="P8" s="47"/>
      <c r="Q8" s="196"/>
      <c r="R8" s="47"/>
      <c r="S8" s="47"/>
      <c r="T8" s="47"/>
      <c r="U8" s="47"/>
      <c r="V8" s="47"/>
      <c r="W8" s="47"/>
      <c r="X8" s="47"/>
      <c r="Y8" s="520"/>
      <c r="Z8" s="520"/>
      <c r="AA8" s="520"/>
      <c r="AB8" s="520"/>
      <c r="AC8" s="520"/>
      <c r="AD8" s="520"/>
      <c r="AE8" s="520"/>
      <c r="AF8" s="520"/>
      <c r="AG8" s="520"/>
      <c r="AH8" s="520"/>
      <c r="AI8" s="520"/>
      <c r="AJ8" s="520"/>
      <c r="AK8" s="520"/>
      <c r="AL8" s="196">
        <f t="shared" si="0"/>
        <v>0</v>
      </c>
      <c r="AM8" s="576"/>
      <c r="AN8" s="293"/>
      <c r="AO8" s="34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</row>
    <row r="9" spans="1:54" x14ac:dyDescent="0.25">
      <c r="A9" s="59">
        <v>606</v>
      </c>
      <c r="B9" s="47" t="s">
        <v>2501</v>
      </c>
      <c r="C9" s="47" t="s">
        <v>2500</v>
      </c>
      <c r="D9" s="47" t="s">
        <v>219</v>
      </c>
      <c r="E9" s="339" t="s">
        <v>1</v>
      </c>
      <c r="F9" s="47" t="s">
        <v>2379</v>
      </c>
      <c r="G9" s="41" t="s">
        <v>2502</v>
      </c>
      <c r="H9" s="275" t="s">
        <v>2503</v>
      </c>
      <c r="I9" s="275" t="s">
        <v>2504</v>
      </c>
      <c r="J9" s="28" t="s">
        <v>2505</v>
      </c>
      <c r="K9" s="28" t="s">
        <v>2506</v>
      </c>
      <c r="L9" s="15">
        <v>1400</v>
      </c>
      <c r="M9" s="47" t="s">
        <v>2506</v>
      </c>
      <c r="N9" s="47" t="s">
        <v>2978</v>
      </c>
      <c r="O9" s="47" t="s">
        <v>3165</v>
      </c>
      <c r="P9" s="47" t="s">
        <v>3165</v>
      </c>
      <c r="Q9" s="196" t="s">
        <v>3392</v>
      </c>
      <c r="R9" s="47" t="s">
        <v>3608</v>
      </c>
      <c r="S9" s="47" t="s">
        <v>3786</v>
      </c>
      <c r="T9" s="47" t="s">
        <v>4005</v>
      </c>
      <c r="U9" s="47" t="s">
        <v>4455</v>
      </c>
      <c r="V9" s="47" t="s">
        <v>4455</v>
      </c>
      <c r="W9" s="47" t="s">
        <v>4763</v>
      </c>
      <c r="X9" s="47" t="s">
        <v>5013</v>
      </c>
      <c r="Y9" s="520" t="s">
        <v>5443</v>
      </c>
      <c r="Z9" s="520" t="s">
        <v>5443</v>
      </c>
      <c r="AA9" s="520" t="s">
        <v>5443</v>
      </c>
      <c r="AB9" s="520" t="s">
        <v>5961</v>
      </c>
      <c r="AC9" s="520" t="s">
        <v>5961</v>
      </c>
      <c r="AD9" s="520" t="s">
        <v>6146</v>
      </c>
      <c r="AE9" s="520" t="s">
        <v>6431</v>
      </c>
      <c r="AF9" s="520" t="s">
        <v>6674</v>
      </c>
      <c r="AG9" s="520" t="s">
        <v>6865</v>
      </c>
      <c r="AH9" s="520" t="s">
        <v>7083</v>
      </c>
      <c r="AI9" s="520" t="s">
        <v>7328</v>
      </c>
      <c r="AJ9" s="520" t="s">
        <v>7806</v>
      </c>
      <c r="AK9" s="520"/>
      <c r="AL9" s="196">
        <f t="shared" si="0"/>
        <v>0</v>
      </c>
      <c r="AM9" s="576">
        <v>1500</v>
      </c>
      <c r="AN9" s="293"/>
      <c r="AO9" s="34" t="s">
        <v>7328</v>
      </c>
      <c r="AP9" s="31" t="s">
        <v>8390</v>
      </c>
      <c r="AQ9" s="31" t="s">
        <v>8390</v>
      </c>
      <c r="AR9" s="31" t="s">
        <v>8391</v>
      </c>
      <c r="AS9" s="31" t="s">
        <v>8391</v>
      </c>
      <c r="AT9" s="31" t="s">
        <v>8391</v>
      </c>
      <c r="AU9" s="31"/>
      <c r="AV9" s="31"/>
      <c r="AW9" s="31"/>
      <c r="AX9" s="31"/>
      <c r="AY9" s="31"/>
      <c r="AZ9" s="31"/>
      <c r="BA9" s="31"/>
      <c r="BB9" s="31"/>
    </row>
    <row r="10" spans="1:54" x14ac:dyDescent="0.25">
      <c r="A10" s="59">
        <v>610</v>
      </c>
      <c r="B10" s="47" t="s">
        <v>2536</v>
      </c>
      <c r="C10" s="47" t="s">
        <v>2534</v>
      </c>
      <c r="D10" s="47" t="s">
        <v>2535</v>
      </c>
      <c r="E10" s="339" t="s">
        <v>1</v>
      </c>
      <c r="F10" s="47" t="s">
        <v>2379</v>
      </c>
      <c r="G10" s="41" t="s">
        <v>2537</v>
      </c>
      <c r="H10" s="275" t="s">
        <v>2538</v>
      </c>
      <c r="I10" s="275" t="s">
        <v>2539</v>
      </c>
      <c r="J10" s="28" t="s">
        <v>2540</v>
      </c>
      <c r="K10" s="28" t="s">
        <v>2541</v>
      </c>
      <c r="L10" s="15">
        <v>1400</v>
      </c>
      <c r="M10" s="47" t="s">
        <v>2541</v>
      </c>
      <c r="N10" s="47" t="s">
        <v>2885</v>
      </c>
      <c r="O10" s="47" t="s">
        <v>3369</v>
      </c>
      <c r="P10" s="47" t="s">
        <v>3369</v>
      </c>
      <c r="Q10" s="47" t="s">
        <v>3369</v>
      </c>
      <c r="R10" s="47" t="s">
        <v>3774</v>
      </c>
      <c r="S10" s="47" t="s">
        <v>4006</v>
      </c>
      <c r="T10" s="47" t="s">
        <v>4298</v>
      </c>
      <c r="U10" s="47" t="s">
        <v>4298</v>
      </c>
      <c r="V10" s="47" t="s">
        <v>4457</v>
      </c>
      <c r="W10" s="47" t="s">
        <v>4528</v>
      </c>
      <c r="X10" s="47" t="s">
        <v>4771</v>
      </c>
      <c r="Y10" s="520" t="s">
        <v>5169</v>
      </c>
      <c r="Z10" s="520" t="s">
        <v>5662</v>
      </c>
      <c r="AA10" s="520" t="s">
        <v>5662</v>
      </c>
      <c r="AB10" s="520" t="s">
        <v>5847</v>
      </c>
      <c r="AC10" s="520" t="s">
        <v>5847</v>
      </c>
      <c r="AD10" s="520" t="s">
        <v>6255</v>
      </c>
      <c r="AE10" s="520" t="s">
        <v>6255</v>
      </c>
      <c r="AF10" s="520" t="s">
        <v>6524</v>
      </c>
      <c r="AG10" s="520" t="s">
        <v>6712</v>
      </c>
      <c r="AH10" s="520" t="s">
        <v>7156</v>
      </c>
      <c r="AI10" s="520" t="s">
        <v>7156</v>
      </c>
      <c r="AJ10" s="520"/>
      <c r="AK10" s="520"/>
      <c r="AL10" s="196">
        <f t="shared" si="0"/>
        <v>0</v>
      </c>
      <c r="AM10" s="576">
        <v>1500</v>
      </c>
      <c r="AN10" s="293"/>
      <c r="AO10" s="34" t="s">
        <v>6712</v>
      </c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</row>
    <row r="11" spans="1:54" x14ac:dyDescent="0.25">
      <c r="A11" s="59">
        <v>617</v>
      </c>
      <c r="B11" s="47" t="s">
        <v>2580</v>
      </c>
      <c r="C11" s="47" t="s">
        <v>1889</v>
      </c>
      <c r="D11" s="47" t="s">
        <v>2575</v>
      </c>
      <c r="E11" s="339" t="s">
        <v>1</v>
      </c>
      <c r="F11" s="47" t="s">
        <v>2379</v>
      </c>
      <c r="G11" s="41" t="s">
        <v>2576</v>
      </c>
      <c r="H11" s="275" t="s">
        <v>2577</v>
      </c>
      <c r="I11" s="275" t="s">
        <v>2578</v>
      </c>
      <c r="J11" s="28" t="s">
        <v>2579</v>
      </c>
      <c r="K11" s="28"/>
      <c r="L11" s="15">
        <v>1400</v>
      </c>
      <c r="M11" s="47" t="s">
        <v>2702</v>
      </c>
      <c r="N11" s="47" t="s">
        <v>2787</v>
      </c>
      <c r="O11" s="47" t="s">
        <v>3248</v>
      </c>
      <c r="P11" s="47" t="s">
        <v>3248</v>
      </c>
      <c r="Q11" s="47" t="s">
        <v>3248</v>
      </c>
      <c r="R11" s="47" t="s">
        <v>3635</v>
      </c>
      <c r="S11" s="47" t="s">
        <v>3635</v>
      </c>
      <c r="T11" s="47" t="s">
        <v>3966</v>
      </c>
      <c r="U11" s="47" t="s">
        <v>4194</v>
      </c>
      <c r="V11" s="47" t="s">
        <v>4613</v>
      </c>
      <c r="W11" s="47" t="s">
        <v>4613</v>
      </c>
      <c r="X11" s="47" t="s">
        <v>5113</v>
      </c>
      <c r="Y11" s="520" t="s">
        <v>5667</v>
      </c>
      <c r="Z11" s="520" t="s">
        <v>5667</v>
      </c>
      <c r="AA11" s="520" t="s">
        <v>5854</v>
      </c>
      <c r="AB11" s="520" t="s">
        <v>5854</v>
      </c>
      <c r="AC11" s="520" t="s">
        <v>5854</v>
      </c>
      <c r="AD11" s="520" t="s">
        <v>6251</v>
      </c>
      <c r="AE11" s="520" t="s">
        <v>6251</v>
      </c>
      <c r="AF11" s="520" t="s">
        <v>6682</v>
      </c>
      <c r="AG11" s="520" t="s">
        <v>6682</v>
      </c>
      <c r="AH11" s="520" t="s">
        <v>7071</v>
      </c>
      <c r="AI11" s="520" t="s">
        <v>7546</v>
      </c>
      <c r="AJ11" s="520" t="s">
        <v>7546</v>
      </c>
      <c r="AK11" s="520"/>
      <c r="AL11" s="196">
        <f t="shared" si="0"/>
        <v>0</v>
      </c>
      <c r="AM11" s="576">
        <v>1500</v>
      </c>
      <c r="AN11" s="293"/>
      <c r="AO11" s="34" t="s">
        <v>7071</v>
      </c>
      <c r="AP11" s="31" t="s">
        <v>8016</v>
      </c>
      <c r="AQ11" s="31" t="s">
        <v>8243</v>
      </c>
      <c r="AR11" s="31" t="s">
        <v>8243</v>
      </c>
      <c r="AS11" s="31" t="s">
        <v>8243</v>
      </c>
      <c r="AT11" s="31"/>
      <c r="AU11" s="31"/>
      <c r="AV11" s="31"/>
      <c r="AW11" s="31"/>
      <c r="AX11" s="31"/>
      <c r="AY11" s="31" t="s">
        <v>6682</v>
      </c>
      <c r="AZ11" s="31"/>
      <c r="BA11" s="31"/>
      <c r="BB11" s="31"/>
    </row>
    <row r="12" spans="1:54" x14ac:dyDescent="0.25">
      <c r="A12" s="37">
        <f>+A11+1</f>
        <v>618</v>
      </c>
      <c r="B12" s="47" t="s">
        <v>2602</v>
      </c>
      <c r="C12" s="47" t="s">
        <v>2595</v>
      </c>
      <c r="D12" s="47" t="s">
        <v>2596</v>
      </c>
      <c r="E12" s="339" t="s">
        <v>1</v>
      </c>
      <c r="F12" s="47" t="s">
        <v>2379</v>
      </c>
      <c r="G12" s="53" t="s">
        <v>2597</v>
      </c>
      <c r="H12" s="47" t="s">
        <v>2598</v>
      </c>
      <c r="I12" s="47"/>
      <c r="J12" s="28" t="s">
        <v>2599</v>
      </c>
      <c r="K12" s="28" t="s">
        <v>4857</v>
      </c>
      <c r="L12" s="15">
        <v>1400</v>
      </c>
      <c r="M12" s="47" t="s">
        <v>2886</v>
      </c>
      <c r="N12" s="47" t="s">
        <v>3203</v>
      </c>
      <c r="O12" s="47" t="s">
        <v>3249</v>
      </c>
      <c r="P12" s="47" t="s">
        <v>3249</v>
      </c>
      <c r="Q12" s="47" t="s">
        <v>3249</v>
      </c>
      <c r="R12" s="47" t="s">
        <v>3503</v>
      </c>
      <c r="S12" s="47" t="s">
        <v>3632</v>
      </c>
      <c r="T12" s="47" t="s">
        <v>3841</v>
      </c>
      <c r="U12" s="47" t="s">
        <v>4224</v>
      </c>
      <c r="V12" s="47" t="s">
        <v>4347</v>
      </c>
      <c r="W12" s="47" t="s">
        <v>4544</v>
      </c>
      <c r="X12" s="47" t="s">
        <v>4857</v>
      </c>
      <c r="Y12" s="520" t="s">
        <v>5184</v>
      </c>
      <c r="Z12" s="520" t="s">
        <v>5405</v>
      </c>
      <c r="AA12" s="520" t="s">
        <v>5673</v>
      </c>
      <c r="AB12" s="520" t="s">
        <v>5962</v>
      </c>
      <c r="AC12" s="520" t="s">
        <v>5962</v>
      </c>
      <c r="AD12" s="520" t="s">
        <v>6087</v>
      </c>
      <c r="AE12" s="520" t="s">
        <v>6499</v>
      </c>
      <c r="AF12" s="520" t="s">
        <v>6499</v>
      </c>
      <c r="AG12" s="520" t="s">
        <v>6732</v>
      </c>
      <c r="AH12" s="520" t="s">
        <v>6963</v>
      </c>
      <c r="AI12" s="520" t="s">
        <v>7276</v>
      </c>
      <c r="AJ12" s="520" t="s">
        <v>7566</v>
      </c>
      <c r="AK12" s="520"/>
      <c r="AL12" s="196">
        <f t="shared" si="0"/>
        <v>0</v>
      </c>
      <c r="AM12" s="576">
        <v>1500</v>
      </c>
      <c r="AN12" s="293"/>
      <c r="AO12" s="34" t="s">
        <v>7998</v>
      </c>
      <c r="AP12" s="31" t="s">
        <v>7999</v>
      </c>
      <c r="AQ12" s="31" t="s">
        <v>7999</v>
      </c>
      <c r="AR12" s="31" t="s">
        <v>8286</v>
      </c>
      <c r="AS12" s="31" t="s">
        <v>8287</v>
      </c>
      <c r="AT12" s="31" t="s">
        <v>8287</v>
      </c>
      <c r="AU12" s="31"/>
      <c r="AV12" s="31"/>
      <c r="AW12" s="31"/>
      <c r="AX12" s="31"/>
      <c r="AY12" s="31"/>
      <c r="AZ12" s="31"/>
      <c r="BA12" s="31"/>
      <c r="BB12" s="31"/>
    </row>
    <row r="13" spans="1:54" x14ac:dyDescent="0.25">
      <c r="A13" s="59">
        <v>622</v>
      </c>
      <c r="B13" s="47" t="s">
        <v>2615</v>
      </c>
      <c r="C13" s="47" t="s">
        <v>2610</v>
      </c>
      <c r="D13" s="47" t="s">
        <v>2611</v>
      </c>
      <c r="E13" s="339" t="s">
        <v>1</v>
      </c>
      <c r="F13" s="47" t="s">
        <v>2379</v>
      </c>
      <c r="G13" s="53" t="s">
        <v>2612</v>
      </c>
      <c r="H13" s="31" t="s">
        <v>2613</v>
      </c>
      <c r="I13" s="53"/>
      <c r="J13" s="28" t="s">
        <v>2614</v>
      </c>
      <c r="K13" s="28"/>
      <c r="L13" s="15">
        <v>1400</v>
      </c>
      <c r="M13" s="47" t="s">
        <v>3136</v>
      </c>
      <c r="N13" s="47" t="s">
        <v>3136</v>
      </c>
      <c r="O13" s="47" t="s">
        <v>3136</v>
      </c>
      <c r="P13" s="47" t="s">
        <v>3136</v>
      </c>
      <c r="Q13" s="196" t="s">
        <v>3136</v>
      </c>
      <c r="R13" s="47" t="s">
        <v>4023</v>
      </c>
      <c r="S13" s="47" t="s">
        <v>4023</v>
      </c>
      <c r="T13" s="47" t="s">
        <v>4914</v>
      </c>
      <c r="U13" s="47" t="s">
        <v>4914</v>
      </c>
      <c r="V13" s="47" t="s">
        <v>4914</v>
      </c>
      <c r="W13" s="47" t="s">
        <v>4925</v>
      </c>
      <c r="X13" s="47" t="s">
        <v>4926</v>
      </c>
      <c r="Y13" s="520" t="s">
        <v>6470</v>
      </c>
      <c r="Z13" s="520" t="s">
        <v>6470</v>
      </c>
      <c r="AA13" s="520" t="s">
        <v>6470</v>
      </c>
      <c r="AB13" s="520" t="s">
        <v>6470</v>
      </c>
      <c r="AC13" s="520" t="s">
        <v>6470</v>
      </c>
      <c r="AD13" s="520" t="s">
        <v>7218</v>
      </c>
      <c r="AE13" s="520" t="s">
        <v>7218</v>
      </c>
      <c r="AF13" s="520" t="s">
        <v>7218</v>
      </c>
      <c r="AG13" s="520" t="s">
        <v>7737</v>
      </c>
      <c r="AH13" s="520" t="s">
        <v>7737</v>
      </c>
      <c r="AI13" s="520"/>
      <c r="AJ13" s="520"/>
      <c r="AK13" s="520"/>
      <c r="AL13" s="196">
        <f t="shared" si="0"/>
        <v>1500</v>
      </c>
      <c r="AM13" s="576">
        <v>1500</v>
      </c>
      <c r="AN13" s="293"/>
      <c r="AO13" s="34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</row>
    <row r="14" spans="1:54" x14ac:dyDescent="0.25">
      <c r="A14" s="59">
        <v>623</v>
      </c>
      <c r="B14" s="47" t="s">
        <v>2622</v>
      </c>
      <c r="C14" s="47" t="s">
        <v>2617</v>
      </c>
      <c r="D14" s="47" t="s">
        <v>1449</v>
      </c>
      <c r="E14" s="339" t="s">
        <v>1</v>
      </c>
      <c r="F14" s="47" t="s">
        <v>2379</v>
      </c>
      <c r="G14" s="42" t="s">
        <v>2618</v>
      </c>
      <c r="H14" s="275" t="s">
        <v>1732</v>
      </c>
      <c r="I14" s="31"/>
      <c r="J14" s="28" t="s">
        <v>2619</v>
      </c>
      <c r="K14" s="28" t="s">
        <v>4881</v>
      </c>
      <c r="L14" s="15">
        <v>700</v>
      </c>
      <c r="M14" s="113">
        <v>0</v>
      </c>
      <c r="N14" s="47" t="s">
        <v>2871</v>
      </c>
      <c r="O14" s="47" t="s">
        <v>3352</v>
      </c>
      <c r="P14" s="47" t="s">
        <v>3352</v>
      </c>
      <c r="Q14" s="196" t="s">
        <v>3473</v>
      </c>
      <c r="R14" s="47" t="s">
        <v>3674</v>
      </c>
      <c r="S14" s="47" t="s">
        <v>3892</v>
      </c>
      <c r="T14" s="47" t="s">
        <v>4052</v>
      </c>
      <c r="U14" s="47" t="s">
        <v>4393</v>
      </c>
      <c r="V14" s="47" t="s">
        <v>4393</v>
      </c>
      <c r="W14" s="47" t="s">
        <v>4618</v>
      </c>
      <c r="X14" s="47" t="s">
        <v>4882</v>
      </c>
      <c r="Y14" s="520" t="s">
        <v>5253</v>
      </c>
      <c r="Z14" s="520" t="s">
        <v>5462</v>
      </c>
      <c r="AA14" s="520" t="s">
        <v>5813</v>
      </c>
      <c r="AB14" s="520" t="s">
        <v>5813</v>
      </c>
      <c r="AC14" s="520" t="s">
        <v>5933</v>
      </c>
      <c r="AD14" s="520" t="s">
        <v>6185</v>
      </c>
      <c r="AE14" s="520" t="s">
        <v>6382</v>
      </c>
      <c r="AF14" s="520" t="s">
        <v>6553</v>
      </c>
      <c r="AG14" s="520" t="s">
        <v>6757</v>
      </c>
      <c r="AH14" s="520" t="s">
        <v>6980</v>
      </c>
      <c r="AI14" s="520" t="s">
        <v>7254</v>
      </c>
      <c r="AJ14" s="520" t="s">
        <v>7512</v>
      </c>
      <c r="AK14" s="520"/>
      <c r="AL14" s="196">
        <f t="shared" si="0"/>
        <v>0</v>
      </c>
      <c r="AM14" s="576">
        <v>1400</v>
      </c>
      <c r="AN14" s="293"/>
      <c r="AO14" s="34" t="s">
        <v>7581</v>
      </c>
      <c r="AP14" s="31" t="s">
        <v>7804</v>
      </c>
      <c r="AQ14" s="31" t="s">
        <v>7948</v>
      </c>
      <c r="AR14" s="31" t="s">
        <v>8194</v>
      </c>
      <c r="AS14" s="31" t="s">
        <v>8311</v>
      </c>
      <c r="AT14" s="31" t="s">
        <v>8311</v>
      </c>
      <c r="AU14" s="31"/>
      <c r="AV14" s="31"/>
      <c r="AW14" s="31"/>
      <c r="AX14" s="31"/>
      <c r="AY14" s="31"/>
      <c r="AZ14" s="31"/>
      <c r="BA14" s="31"/>
      <c r="BB14" s="31"/>
    </row>
    <row r="15" spans="1:54" x14ac:dyDescent="0.25">
      <c r="A15" s="59">
        <v>629</v>
      </c>
      <c r="B15" s="47" t="s">
        <v>5657</v>
      </c>
      <c r="C15" s="47" t="s">
        <v>2641</v>
      </c>
      <c r="D15" s="47" t="s">
        <v>2642</v>
      </c>
      <c r="E15" s="339" t="s">
        <v>1</v>
      </c>
      <c r="F15" s="47" t="s">
        <v>2379</v>
      </c>
      <c r="G15" s="41" t="s">
        <v>2658</v>
      </c>
      <c r="H15" s="275" t="s">
        <v>2643</v>
      </c>
      <c r="I15" s="275" t="s">
        <v>2644</v>
      </c>
      <c r="J15" s="28" t="s">
        <v>2645</v>
      </c>
      <c r="K15" s="28" t="s">
        <v>2646</v>
      </c>
      <c r="L15" s="15">
        <v>1400</v>
      </c>
      <c r="M15" s="47" t="s">
        <v>2646</v>
      </c>
      <c r="N15" s="47" t="s">
        <v>2795</v>
      </c>
      <c r="O15" s="47" t="s">
        <v>3068</v>
      </c>
      <c r="P15" s="47" t="s">
        <v>3250</v>
      </c>
      <c r="Q15" s="47" t="s">
        <v>3250</v>
      </c>
      <c r="R15" s="47" t="s">
        <v>3424</v>
      </c>
      <c r="S15" s="47" t="s">
        <v>3625</v>
      </c>
      <c r="T15" s="47" t="s">
        <v>3812</v>
      </c>
      <c r="U15" s="47" t="s">
        <v>4004</v>
      </c>
      <c r="V15" s="47" t="s">
        <v>4255</v>
      </c>
      <c r="W15" s="47" t="s">
        <v>4523</v>
      </c>
      <c r="X15" s="47" t="s">
        <v>4762</v>
      </c>
      <c r="Y15" s="520" t="s">
        <v>5106</v>
      </c>
      <c r="Z15" s="520" t="s">
        <v>5404</v>
      </c>
      <c r="AA15" s="520" t="s">
        <v>5404</v>
      </c>
      <c r="AB15" s="520" t="s">
        <v>5658</v>
      </c>
      <c r="AC15" s="520" t="s">
        <v>5771</v>
      </c>
      <c r="AD15" s="520" t="s">
        <v>6039</v>
      </c>
      <c r="AE15" s="520" t="s">
        <v>6246</v>
      </c>
      <c r="AF15" s="520" t="s">
        <v>6786</v>
      </c>
      <c r="AG15" s="520">
        <v>1500</v>
      </c>
      <c r="AH15" s="520" t="s">
        <v>6944</v>
      </c>
      <c r="AI15" s="520" t="s">
        <v>7133</v>
      </c>
      <c r="AJ15" s="520" t="s">
        <v>7346</v>
      </c>
      <c r="AK15" s="520"/>
      <c r="AL15" s="196">
        <f t="shared" si="0"/>
        <v>0</v>
      </c>
      <c r="AM15" s="576">
        <v>1500</v>
      </c>
      <c r="AN15" s="293"/>
      <c r="AO15" s="34"/>
      <c r="AP15" s="31" t="s">
        <v>7609</v>
      </c>
      <c r="AQ15" s="31" t="s">
        <v>7981</v>
      </c>
      <c r="AR15" s="31" t="s">
        <v>7347</v>
      </c>
      <c r="AS15" s="243" t="s">
        <v>7981</v>
      </c>
      <c r="AT15" s="31" t="s">
        <v>8282</v>
      </c>
      <c r="AU15" s="31"/>
      <c r="AV15" s="31"/>
      <c r="AW15" s="31"/>
      <c r="AX15" s="31"/>
      <c r="AY15" s="31"/>
      <c r="AZ15" s="31"/>
      <c r="BA15" s="31"/>
      <c r="BB15" s="31"/>
    </row>
    <row r="16" spans="1:54" x14ac:dyDescent="0.25">
      <c r="A16" s="59">
        <v>632</v>
      </c>
      <c r="B16" s="196" t="s">
        <v>2659</v>
      </c>
      <c r="C16" s="47" t="s">
        <v>2654</v>
      </c>
      <c r="D16" s="47" t="s">
        <v>2621</v>
      </c>
      <c r="E16" s="339" t="s">
        <v>1</v>
      </c>
      <c r="F16" s="47" t="s">
        <v>2379</v>
      </c>
      <c r="G16" s="41" t="s">
        <v>2655</v>
      </c>
      <c r="H16" s="275" t="s">
        <v>2656</v>
      </c>
      <c r="I16" s="275" t="s">
        <v>2657</v>
      </c>
      <c r="J16" s="28" t="s">
        <v>2690</v>
      </c>
      <c r="K16" s="28" t="s">
        <v>2691</v>
      </c>
      <c r="L16" s="15">
        <v>1400</v>
      </c>
      <c r="M16" s="47" t="s">
        <v>2691</v>
      </c>
      <c r="N16" s="47" t="s">
        <v>2925</v>
      </c>
      <c r="O16" s="47" t="s">
        <v>3251</v>
      </c>
      <c r="P16" s="47" t="s">
        <v>3251</v>
      </c>
      <c r="Q16" s="47" t="s">
        <v>3251</v>
      </c>
      <c r="R16" s="47" t="s">
        <v>3536</v>
      </c>
      <c r="S16" s="47" t="s">
        <v>3750</v>
      </c>
      <c r="T16" s="47" t="s">
        <v>3943</v>
      </c>
      <c r="U16" s="47" t="s">
        <v>4201</v>
      </c>
      <c r="V16" s="47" t="s">
        <v>3230</v>
      </c>
      <c r="W16" s="47" t="s">
        <v>4568</v>
      </c>
      <c r="X16" s="47" t="s">
        <v>5062</v>
      </c>
      <c r="Y16" s="520" t="s">
        <v>5537</v>
      </c>
      <c r="Z16" s="520" t="s">
        <v>5537</v>
      </c>
      <c r="AA16" s="520" t="s">
        <v>5951</v>
      </c>
      <c r="AB16" s="520" t="s">
        <v>5951</v>
      </c>
      <c r="AC16" s="520" t="s">
        <v>5951</v>
      </c>
      <c r="AD16" s="520" t="s">
        <v>6180</v>
      </c>
      <c r="AE16" s="520" t="s">
        <v>6435</v>
      </c>
      <c r="AF16" s="520" t="s">
        <v>6685</v>
      </c>
      <c r="AG16" s="520" t="s">
        <v>7262</v>
      </c>
      <c r="AH16" s="520" t="s">
        <v>7262</v>
      </c>
      <c r="AI16" s="520" t="s">
        <v>7524</v>
      </c>
      <c r="AJ16" s="520" t="s">
        <v>7524</v>
      </c>
      <c r="AK16" s="520"/>
      <c r="AL16" s="196">
        <f t="shared" si="0"/>
        <v>0</v>
      </c>
      <c r="AM16" s="576">
        <v>1500</v>
      </c>
      <c r="AN16" s="293"/>
      <c r="AO16" s="34"/>
      <c r="AP16" s="31" t="s">
        <v>8042</v>
      </c>
      <c r="AQ16" s="31" t="s">
        <v>8216</v>
      </c>
      <c r="AR16" s="31" t="s">
        <v>8216</v>
      </c>
      <c r="AS16" s="31"/>
      <c r="AT16" s="31"/>
      <c r="AU16" s="31"/>
      <c r="AV16" s="31"/>
      <c r="AW16" s="31"/>
      <c r="AX16" s="31"/>
      <c r="AY16" s="31"/>
      <c r="AZ16" s="31"/>
      <c r="BA16" s="31"/>
      <c r="BB16" s="31"/>
    </row>
    <row r="17" spans="1:54" x14ac:dyDescent="0.25">
      <c r="A17" s="59">
        <v>636</v>
      </c>
      <c r="B17" s="196" t="s">
        <v>2673</v>
      </c>
      <c r="C17" s="47" t="s">
        <v>2682</v>
      </c>
      <c r="D17" s="47" t="s">
        <v>1240</v>
      </c>
      <c r="E17" s="339" t="s">
        <v>1</v>
      </c>
      <c r="F17" s="47" t="s">
        <v>2379</v>
      </c>
      <c r="G17" s="42" t="s">
        <v>2674</v>
      </c>
      <c r="H17" s="31" t="s">
        <v>2675</v>
      </c>
      <c r="I17" s="31"/>
      <c r="J17" s="28" t="s">
        <v>2676</v>
      </c>
      <c r="K17" s="28"/>
      <c r="L17" s="15">
        <v>1400</v>
      </c>
      <c r="M17" s="47" t="s">
        <v>2961</v>
      </c>
      <c r="N17" s="47" t="s">
        <v>2960</v>
      </c>
      <c r="O17" s="47" t="s">
        <v>3545</v>
      </c>
      <c r="P17" s="47" t="s">
        <v>3545</v>
      </c>
      <c r="Q17" s="47" t="s">
        <v>3545</v>
      </c>
      <c r="R17" s="47" t="s">
        <v>3545</v>
      </c>
      <c r="S17" s="47" t="s">
        <v>3959</v>
      </c>
      <c r="T17" s="47" t="s">
        <v>3959</v>
      </c>
      <c r="U17" s="47" t="s">
        <v>4083</v>
      </c>
      <c r="V17" s="47" t="s">
        <v>4377</v>
      </c>
      <c r="W17" s="47" t="s">
        <v>4741</v>
      </c>
      <c r="X17" s="47" t="s">
        <v>5190</v>
      </c>
      <c r="Y17" s="520" t="s">
        <v>5974</v>
      </c>
      <c r="Z17" s="520" t="s">
        <v>5974</v>
      </c>
      <c r="AA17" s="520" t="s">
        <v>5974</v>
      </c>
      <c r="AB17" s="520" t="s">
        <v>6638</v>
      </c>
      <c r="AC17" s="520" t="s">
        <v>6638</v>
      </c>
      <c r="AD17" s="520" t="s">
        <v>6638</v>
      </c>
      <c r="AE17" s="520" t="s">
        <v>6977</v>
      </c>
      <c r="AF17" s="520" t="s">
        <v>6977</v>
      </c>
      <c r="AG17" s="520" t="s">
        <v>7224</v>
      </c>
      <c r="AH17" s="520" t="s">
        <v>7488</v>
      </c>
      <c r="AI17" s="520"/>
      <c r="AJ17" s="520"/>
      <c r="AK17" s="520"/>
      <c r="AL17" s="196">
        <f t="shared" si="0"/>
        <v>1400</v>
      </c>
      <c r="AM17" s="576">
        <v>1400</v>
      </c>
      <c r="AN17" s="293"/>
      <c r="AO17" s="34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</row>
    <row r="18" spans="1:54" x14ac:dyDescent="0.25">
      <c r="A18" s="59">
        <v>637</v>
      </c>
      <c r="B18" s="47" t="s">
        <v>2721</v>
      </c>
      <c r="C18" s="165" t="s">
        <v>2714</v>
      </c>
      <c r="D18" s="3" t="s">
        <v>2715</v>
      </c>
      <c r="E18" s="339" t="s">
        <v>1</v>
      </c>
      <c r="F18" s="47" t="s">
        <v>2379</v>
      </c>
      <c r="G18" s="53" t="s">
        <v>2716</v>
      </c>
      <c r="H18" s="275" t="s">
        <v>2717</v>
      </c>
      <c r="I18" s="275" t="s">
        <v>2718</v>
      </c>
      <c r="J18" s="28" t="s">
        <v>2719</v>
      </c>
      <c r="K18" s="28" t="s">
        <v>2720</v>
      </c>
      <c r="L18" s="15">
        <v>1400</v>
      </c>
      <c r="M18" s="47" t="s">
        <v>2720</v>
      </c>
      <c r="N18" s="47" t="s">
        <v>2828</v>
      </c>
      <c r="O18" s="47" t="s">
        <v>3253</v>
      </c>
      <c r="P18" s="47" t="s">
        <v>3253</v>
      </c>
      <c r="Q18" s="47" t="s">
        <v>3253</v>
      </c>
      <c r="R18" s="47" t="s">
        <v>3422</v>
      </c>
      <c r="S18" s="47" t="s">
        <v>3673</v>
      </c>
      <c r="T18" s="47" t="s">
        <v>3839</v>
      </c>
      <c r="U18" s="47" t="s">
        <v>4107</v>
      </c>
      <c r="V18" s="47" t="s">
        <v>4256</v>
      </c>
      <c r="W18" s="47" t="s">
        <v>4565</v>
      </c>
      <c r="X18" s="47" t="s">
        <v>4565</v>
      </c>
      <c r="Y18" s="520" t="s">
        <v>5161</v>
      </c>
      <c r="Z18" s="520" t="s">
        <v>5344</v>
      </c>
      <c r="AA18" s="520" t="s">
        <v>5664</v>
      </c>
      <c r="AB18" s="520" t="s">
        <v>5811</v>
      </c>
      <c r="AC18" s="520" t="s">
        <v>5811</v>
      </c>
      <c r="AD18" s="520" t="s">
        <v>6054</v>
      </c>
      <c r="AE18" s="520" t="s">
        <v>6296</v>
      </c>
      <c r="AF18" s="520" t="s">
        <v>6582</v>
      </c>
      <c r="AG18" s="520" t="s">
        <v>6772</v>
      </c>
      <c r="AH18" s="520" t="s">
        <v>7003</v>
      </c>
      <c r="AI18" s="520" t="s">
        <v>7173</v>
      </c>
      <c r="AJ18" s="520" t="s">
        <v>7437</v>
      </c>
      <c r="AK18" s="520"/>
      <c r="AL18" s="196">
        <f t="shared" si="0"/>
        <v>0</v>
      </c>
      <c r="AM18" s="576">
        <v>1500</v>
      </c>
      <c r="AN18" s="293"/>
      <c r="AO18" s="34" t="s">
        <v>5161</v>
      </c>
      <c r="AP18" s="31" t="s">
        <v>7707</v>
      </c>
      <c r="AQ18" s="31">
        <v>1650</v>
      </c>
      <c r="AR18" s="31">
        <v>1650</v>
      </c>
      <c r="AS18" s="31" t="s">
        <v>8246</v>
      </c>
      <c r="AT18" s="31"/>
      <c r="AU18" s="31"/>
      <c r="AV18" s="31"/>
      <c r="AW18" s="31"/>
      <c r="AX18" s="31"/>
      <c r="AY18" s="31"/>
      <c r="AZ18" s="31"/>
      <c r="BA18" s="31"/>
      <c r="BB18" s="31"/>
    </row>
    <row r="19" spans="1:54" x14ac:dyDescent="0.25">
      <c r="A19" s="59">
        <v>638</v>
      </c>
      <c r="B19" s="196" t="s">
        <v>2725</v>
      </c>
      <c r="C19" s="47" t="s">
        <v>2723</v>
      </c>
      <c r="D19" s="47" t="s">
        <v>7</v>
      </c>
      <c r="E19" s="339" t="s">
        <v>1</v>
      </c>
      <c r="F19" s="47" t="s">
        <v>2379</v>
      </c>
      <c r="G19" s="53" t="s">
        <v>2724</v>
      </c>
      <c r="H19" s="275" t="s">
        <v>2727</v>
      </c>
      <c r="I19" s="275" t="s">
        <v>2728</v>
      </c>
      <c r="J19" s="28" t="s">
        <v>2726</v>
      </c>
      <c r="K19" s="28" t="s">
        <v>4973</v>
      </c>
      <c r="L19" s="15">
        <v>1400</v>
      </c>
      <c r="M19" s="47" t="s">
        <v>2722</v>
      </c>
      <c r="N19" s="47" t="s">
        <v>2882</v>
      </c>
      <c r="O19" s="47" t="s">
        <v>3378</v>
      </c>
      <c r="P19" s="47" t="s">
        <v>3378</v>
      </c>
      <c r="Q19" s="47" t="s">
        <v>3378</v>
      </c>
      <c r="R19" s="47" t="s">
        <v>3600</v>
      </c>
      <c r="S19" s="47" t="s">
        <v>3909</v>
      </c>
      <c r="T19" s="47" t="s">
        <v>3909</v>
      </c>
      <c r="U19" s="47" t="s">
        <v>4185</v>
      </c>
      <c r="V19" s="47" t="s">
        <v>4476</v>
      </c>
      <c r="W19" s="47" t="s">
        <v>4706</v>
      </c>
      <c r="X19" s="47" t="s">
        <v>4973</v>
      </c>
      <c r="Y19" s="520" t="s">
        <v>5321</v>
      </c>
      <c r="Z19" s="520" t="s">
        <v>5581</v>
      </c>
      <c r="AA19" s="520" t="s">
        <v>5949</v>
      </c>
      <c r="AB19" s="520" t="s">
        <v>5949</v>
      </c>
      <c r="AC19" s="520" t="s">
        <v>5949</v>
      </c>
      <c r="AD19" s="520" t="s">
        <v>6188</v>
      </c>
      <c r="AE19" s="520" t="s">
        <v>6421</v>
      </c>
      <c r="AF19" s="520" t="s">
        <v>6844</v>
      </c>
      <c r="AG19" s="520" t="s">
        <v>6844</v>
      </c>
      <c r="AH19" s="520" t="s">
        <v>7063</v>
      </c>
      <c r="AI19" s="520" t="s">
        <v>7249</v>
      </c>
      <c r="AJ19" s="520" t="s">
        <v>7521</v>
      </c>
      <c r="AK19" s="520"/>
      <c r="AL19" s="196">
        <f t="shared" si="0"/>
        <v>0</v>
      </c>
      <c r="AM19" s="576">
        <v>1500</v>
      </c>
      <c r="AN19" s="293"/>
      <c r="AO19" s="34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</row>
    <row r="20" spans="1:54" x14ac:dyDescent="0.25">
      <c r="A20" s="59">
        <v>641</v>
      </c>
      <c r="B20" s="47" t="s">
        <v>2767</v>
      </c>
      <c r="C20" s="47" t="s">
        <v>2174</v>
      </c>
      <c r="D20" s="47" t="s">
        <v>531</v>
      </c>
      <c r="E20" s="339" t="s">
        <v>1</v>
      </c>
      <c r="F20" s="47" t="s">
        <v>2379</v>
      </c>
      <c r="G20" s="41" t="s">
        <v>2768</v>
      </c>
      <c r="H20" s="275" t="s">
        <v>2769</v>
      </c>
      <c r="I20" s="31"/>
      <c r="J20" s="28" t="s">
        <v>2784</v>
      </c>
      <c r="K20" s="28" t="s">
        <v>4108</v>
      </c>
      <c r="L20" s="15">
        <v>1400</v>
      </c>
      <c r="M20" s="113">
        <v>0</v>
      </c>
      <c r="N20" s="47" t="s">
        <v>3027</v>
      </c>
      <c r="O20" s="47" t="s">
        <v>3027</v>
      </c>
      <c r="P20" s="47" t="s">
        <v>3254</v>
      </c>
      <c r="Q20" s="47" t="s">
        <v>3254</v>
      </c>
      <c r="R20" s="47" t="s">
        <v>3456</v>
      </c>
      <c r="S20" s="47" t="s">
        <v>3655</v>
      </c>
      <c r="T20" s="47" t="s">
        <v>3873</v>
      </c>
      <c r="U20" s="47" t="s">
        <v>4108</v>
      </c>
      <c r="V20" s="47" t="s">
        <v>4257</v>
      </c>
      <c r="W20" s="47" t="s">
        <v>4839</v>
      </c>
      <c r="X20" s="47" t="s">
        <v>4840</v>
      </c>
      <c r="Y20" s="520" t="s">
        <v>5311</v>
      </c>
      <c r="Z20" s="520" t="s">
        <v>5543</v>
      </c>
      <c r="AA20" s="520" t="s">
        <v>5683</v>
      </c>
      <c r="AB20" s="520" t="s">
        <v>5683</v>
      </c>
      <c r="AC20" s="520" t="s">
        <v>6178</v>
      </c>
      <c r="AD20" s="520" t="s">
        <v>6179</v>
      </c>
      <c r="AE20" s="520" t="s">
        <v>6368</v>
      </c>
      <c r="AF20" s="520" t="s">
        <v>6599</v>
      </c>
      <c r="AG20" s="520" t="s">
        <v>6832</v>
      </c>
      <c r="AH20" s="520" t="s">
        <v>7022</v>
      </c>
      <c r="AI20" s="520" t="s">
        <v>7160</v>
      </c>
      <c r="AJ20" s="520" t="s">
        <v>7522</v>
      </c>
      <c r="AK20" s="520"/>
      <c r="AL20" s="196">
        <f t="shared" si="0"/>
        <v>0</v>
      </c>
      <c r="AM20" s="576">
        <v>1500</v>
      </c>
      <c r="AN20" s="293"/>
      <c r="AO20" s="34" t="s">
        <v>7522</v>
      </c>
      <c r="AP20" s="31" t="s">
        <v>7918</v>
      </c>
      <c r="AQ20" s="31" t="s">
        <v>7920</v>
      </c>
      <c r="AR20" s="31" t="s">
        <v>8202</v>
      </c>
      <c r="AS20" s="31" t="s">
        <v>8202</v>
      </c>
      <c r="AT20" s="31"/>
      <c r="AU20" s="31"/>
      <c r="AV20" s="31"/>
      <c r="AW20" s="31"/>
      <c r="AX20" s="31"/>
      <c r="AY20" s="31"/>
      <c r="AZ20" s="31"/>
      <c r="BA20" s="31"/>
      <c r="BB20" s="31"/>
    </row>
    <row r="21" spans="1:54" x14ac:dyDescent="0.25">
      <c r="A21" s="59">
        <v>642</v>
      </c>
      <c r="B21" s="47" t="s">
        <v>2777</v>
      </c>
      <c r="C21" s="47" t="s">
        <v>2778</v>
      </c>
      <c r="D21" s="47" t="s">
        <v>1572</v>
      </c>
      <c r="E21" s="47" t="s">
        <v>1</v>
      </c>
      <c r="F21" s="47" t="s">
        <v>2379</v>
      </c>
      <c r="G21" s="42" t="s">
        <v>2779</v>
      </c>
      <c r="H21" s="42" t="s">
        <v>2780</v>
      </c>
      <c r="I21" s="42"/>
      <c r="J21" s="28" t="s">
        <v>2781</v>
      </c>
      <c r="K21" s="28"/>
      <c r="L21" s="15">
        <v>1200</v>
      </c>
      <c r="M21" s="113">
        <v>0</v>
      </c>
      <c r="N21" s="47" t="s">
        <v>2782</v>
      </c>
      <c r="O21" s="47" t="s">
        <v>3701</v>
      </c>
      <c r="P21" s="47" t="s">
        <v>3701</v>
      </c>
      <c r="Q21" s="47" t="s">
        <v>3701</v>
      </c>
      <c r="R21" s="47" t="s">
        <v>3701</v>
      </c>
      <c r="S21" s="47" t="s">
        <v>3701</v>
      </c>
      <c r="T21" s="47" t="s">
        <v>3996</v>
      </c>
      <c r="U21" s="47" t="s">
        <v>4301</v>
      </c>
      <c r="V21" s="47" t="s">
        <v>4301</v>
      </c>
      <c r="W21" s="47" t="s">
        <v>4734</v>
      </c>
      <c r="X21" s="47" t="s">
        <v>5364</v>
      </c>
      <c r="Y21" s="520" t="s">
        <v>5436</v>
      </c>
      <c r="Z21" s="520" t="s">
        <v>5637</v>
      </c>
      <c r="AA21" s="520" t="s">
        <v>5777</v>
      </c>
      <c r="AB21" s="520" t="s">
        <v>5777</v>
      </c>
      <c r="AC21" s="520" t="s">
        <v>5777</v>
      </c>
      <c r="AD21" s="520" t="s">
        <v>6141</v>
      </c>
      <c r="AE21" s="520" t="s">
        <v>6614</v>
      </c>
      <c r="AF21" s="520" t="s">
        <v>6614</v>
      </c>
      <c r="AG21" s="520" t="s">
        <v>6891</v>
      </c>
      <c r="AH21" s="520" t="s">
        <v>6891</v>
      </c>
      <c r="AI21" s="520" t="s">
        <v>7177</v>
      </c>
      <c r="AJ21" s="520" t="s">
        <v>7699</v>
      </c>
      <c r="AK21" s="520"/>
      <c r="AL21" s="196">
        <f t="shared" si="0"/>
        <v>0</v>
      </c>
      <c r="AM21" s="576">
        <v>1300</v>
      </c>
      <c r="AN21" s="293"/>
      <c r="AO21" s="34" t="s">
        <v>8232</v>
      </c>
      <c r="AP21" s="31" t="s">
        <v>8232</v>
      </c>
      <c r="AQ21" s="31" t="s">
        <v>8232</v>
      </c>
      <c r="AR21" s="31" t="s">
        <v>8232</v>
      </c>
      <c r="AS21" s="31"/>
      <c r="AT21" s="31"/>
      <c r="AU21" s="31"/>
      <c r="AV21" s="31"/>
      <c r="AW21" s="31"/>
      <c r="AX21" s="31"/>
      <c r="AY21" s="31"/>
      <c r="AZ21" s="31"/>
      <c r="BA21" s="31"/>
      <c r="BB21" s="31"/>
    </row>
    <row r="22" spans="1:54" x14ac:dyDescent="0.25">
      <c r="A22" s="59">
        <v>643</v>
      </c>
      <c r="B22" s="47" t="s">
        <v>2804</v>
      </c>
      <c r="C22" s="47" t="s">
        <v>2802</v>
      </c>
      <c r="D22" s="47" t="s">
        <v>922</v>
      </c>
      <c r="E22" s="47" t="s">
        <v>1</v>
      </c>
      <c r="F22" s="47" t="s">
        <v>2379</v>
      </c>
      <c r="G22" s="42" t="s">
        <v>2803</v>
      </c>
      <c r="H22" s="31" t="s">
        <v>1748</v>
      </c>
      <c r="I22" s="31"/>
      <c r="J22" s="28" t="s">
        <v>2805</v>
      </c>
      <c r="K22" s="28"/>
      <c r="L22" s="15">
        <v>1000</v>
      </c>
      <c r="M22" s="113">
        <v>0</v>
      </c>
      <c r="N22" s="47" t="s">
        <v>2805</v>
      </c>
      <c r="O22" s="47" t="s">
        <v>3255</v>
      </c>
      <c r="P22" s="47">
        <v>0</v>
      </c>
      <c r="Q22" s="196" t="s">
        <v>3744</v>
      </c>
      <c r="R22" s="47" t="s">
        <v>3744</v>
      </c>
      <c r="S22" s="47" t="s">
        <v>4405</v>
      </c>
      <c r="T22" s="47" t="s">
        <v>4405</v>
      </c>
      <c r="U22" s="47" t="s">
        <v>4773</v>
      </c>
      <c r="V22" s="47" t="s">
        <v>4773</v>
      </c>
      <c r="W22" s="47" t="s">
        <v>5068</v>
      </c>
      <c r="X22" s="47" t="s">
        <v>5068</v>
      </c>
      <c r="Y22" s="520" t="s">
        <v>7368</v>
      </c>
      <c r="Z22" s="520" t="s">
        <v>7368</v>
      </c>
      <c r="AA22" s="520" t="s">
        <v>7368</v>
      </c>
      <c r="AB22" s="520">
        <v>0</v>
      </c>
      <c r="AC22" s="520" t="s">
        <v>7562</v>
      </c>
      <c r="AD22" s="520" t="s">
        <v>7562</v>
      </c>
      <c r="AE22" s="520" t="s">
        <v>7562</v>
      </c>
      <c r="AF22" s="520" t="s">
        <v>7562</v>
      </c>
      <c r="AG22" s="520" t="s">
        <v>7562</v>
      </c>
      <c r="AH22" s="520">
        <v>0</v>
      </c>
      <c r="AI22" s="520">
        <v>0</v>
      </c>
      <c r="AJ22" s="520" t="s">
        <v>7562</v>
      </c>
      <c r="AK22" s="520"/>
      <c r="AL22" s="196">
        <f t="shared" si="0"/>
        <v>0</v>
      </c>
      <c r="AM22" s="576">
        <v>1000</v>
      </c>
      <c r="AN22" s="293"/>
      <c r="AO22" s="34"/>
      <c r="AP22" s="31" t="s">
        <v>7967</v>
      </c>
      <c r="AQ22" s="31" t="s">
        <v>7967</v>
      </c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</row>
    <row r="23" spans="1:54" x14ac:dyDescent="0.25">
      <c r="A23" s="59">
        <v>645</v>
      </c>
      <c r="B23" s="47" t="s">
        <v>2866</v>
      </c>
      <c r="C23" s="47" t="s">
        <v>2864</v>
      </c>
      <c r="D23" s="47" t="s">
        <v>167</v>
      </c>
      <c r="E23" s="47" t="s">
        <v>1</v>
      </c>
      <c r="F23" s="47" t="s">
        <v>2379</v>
      </c>
      <c r="G23" s="53" t="s">
        <v>2865</v>
      </c>
      <c r="H23" s="31" t="s">
        <v>1736</v>
      </c>
      <c r="I23" s="53"/>
      <c r="J23" s="28"/>
      <c r="K23" s="28"/>
      <c r="L23" s="15">
        <v>1000</v>
      </c>
      <c r="M23" s="113">
        <v>0</v>
      </c>
      <c r="N23" s="47">
        <v>1000</v>
      </c>
      <c r="O23" s="47" t="s">
        <v>3816</v>
      </c>
      <c r="P23" s="47">
        <v>0</v>
      </c>
      <c r="Q23" s="196" t="s">
        <v>4280</v>
      </c>
      <c r="R23" s="47" t="s">
        <v>4280</v>
      </c>
      <c r="S23" s="47" t="s">
        <v>4552</v>
      </c>
      <c r="T23" s="47" t="s">
        <v>4552</v>
      </c>
      <c r="U23" s="47" t="s">
        <v>4772</v>
      </c>
      <c r="V23" s="47" t="s">
        <v>4772</v>
      </c>
      <c r="W23" s="47" t="s">
        <v>5362</v>
      </c>
      <c r="X23" s="47" t="s">
        <v>5362</v>
      </c>
      <c r="Y23" s="520" t="s">
        <v>5643</v>
      </c>
      <c r="Z23" s="520" t="s">
        <v>5791</v>
      </c>
      <c r="AA23" s="520">
        <v>0</v>
      </c>
      <c r="AB23" s="520" t="s">
        <v>6257</v>
      </c>
      <c r="AC23" s="520" t="s">
        <v>6742</v>
      </c>
      <c r="AD23" s="520" t="s">
        <v>6743</v>
      </c>
      <c r="AE23" s="520" t="s">
        <v>6951</v>
      </c>
      <c r="AF23" s="520" t="s">
        <v>7348</v>
      </c>
      <c r="AG23" s="520"/>
      <c r="AH23" s="520"/>
      <c r="AI23" s="520"/>
      <c r="AJ23" s="520"/>
      <c r="AK23" s="520"/>
      <c r="AL23" s="196">
        <f t="shared" si="0"/>
        <v>3000</v>
      </c>
      <c r="AM23" s="576">
        <v>1000</v>
      </c>
      <c r="AN23" s="293"/>
      <c r="AO23" s="34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</row>
    <row r="24" spans="1:54" x14ac:dyDescent="0.25">
      <c r="A24" s="59">
        <v>646</v>
      </c>
      <c r="B24" s="47" t="s">
        <v>2908</v>
      </c>
      <c r="C24" s="47" t="s">
        <v>2903</v>
      </c>
      <c r="D24" s="47" t="s">
        <v>2904</v>
      </c>
      <c r="E24" s="47" t="s">
        <v>1</v>
      </c>
      <c r="F24" s="47" t="s">
        <v>2379</v>
      </c>
      <c r="G24" s="53" t="s">
        <v>2905</v>
      </c>
      <c r="H24" s="31" t="s">
        <v>2906</v>
      </c>
      <c r="I24" s="31" t="s">
        <v>2907</v>
      </c>
      <c r="J24" s="28" t="s">
        <v>2909</v>
      </c>
      <c r="K24" s="28" t="s">
        <v>4095</v>
      </c>
      <c r="L24" s="15">
        <v>1400</v>
      </c>
      <c r="M24" s="113">
        <v>0</v>
      </c>
      <c r="N24" s="47" t="s">
        <v>2910</v>
      </c>
      <c r="O24" s="113">
        <v>0</v>
      </c>
      <c r="P24" s="113">
        <v>0</v>
      </c>
      <c r="Q24" s="196" t="s">
        <v>3256</v>
      </c>
      <c r="R24" s="47" t="s">
        <v>3493</v>
      </c>
      <c r="S24" s="47" t="s">
        <v>3706</v>
      </c>
      <c r="T24" s="47" t="s">
        <v>3887</v>
      </c>
      <c r="U24" s="47" t="s">
        <v>4094</v>
      </c>
      <c r="V24" s="47" t="s">
        <v>4454</v>
      </c>
      <c r="W24" s="47" t="s">
        <v>4669</v>
      </c>
      <c r="X24" s="47" t="s">
        <v>4932</v>
      </c>
      <c r="Y24" s="520" t="s">
        <v>5332</v>
      </c>
      <c r="Z24" s="520" t="s">
        <v>5532</v>
      </c>
      <c r="AA24" s="520" t="s">
        <v>5915</v>
      </c>
      <c r="AB24" s="520" t="s">
        <v>5915</v>
      </c>
      <c r="AC24" s="520" t="s">
        <v>6167</v>
      </c>
      <c r="AD24" s="520" t="s">
        <v>6167</v>
      </c>
      <c r="AE24" s="520" t="s">
        <v>6367</v>
      </c>
      <c r="AF24" s="520" t="s">
        <v>6675</v>
      </c>
      <c r="AG24" s="520" t="s">
        <v>6866</v>
      </c>
      <c r="AH24" s="520" t="s">
        <v>7073</v>
      </c>
      <c r="AI24" s="520" t="s">
        <v>7274</v>
      </c>
      <c r="AJ24" s="520" t="s">
        <v>7430</v>
      </c>
      <c r="AK24" s="520"/>
      <c r="AL24" s="196">
        <f t="shared" si="0"/>
        <v>0</v>
      </c>
      <c r="AM24" s="576">
        <v>1500</v>
      </c>
      <c r="AN24" s="293"/>
      <c r="AO24" s="34" t="s">
        <v>7075</v>
      </c>
      <c r="AP24" s="31" t="s">
        <v>8040</v>
      </c>
      <c r="AQ24" s="31" t="s">
        <v>8041</v>
      </c>
      <c r="AR24" s="31" t="s">
        <v>8345</v>
      </c>
      <c r="AS24" s="31" t="s">
        <v>8345</v>
      </c>
      <c r="AT24" s="31"/>
      <c r="AU24" s="31"/>
      <c r="AV24" s="31"/>
      <c r="AW24" s="31"/>
      <c r="AX24" s="31"/>
      <c r="AY24" s="31"/>
      <c r="AZ24" s="31"/>
      <c r="BA24" s="31"/>
      <c r="BB24" s="31"/>
    </row>
    <row r="25" spans="1:54" x14ac:dyDescent="0.25">
      <c r="A25" s="59">
        <v>647</v>
      </c>
      <c r="B25" s="47" t="s">
        <v>4916</v>
      </c>
      <c r="C25" s="47" t="s">
        <v>2911</v>
      </c>
      <c r="D25" s="47" t="s">
        <v>2912</v>
      </c>
      <c r="E25" s="47" t="s">
        <v>1</v>
      </c>
      <c r="F25" s="47" t="s">
        <v>2379</v>
      </c>
      <c r="G25" s="42" t="s">
        <v>2913</v>
      </c>
      <c r="H25" s="31" t="s">
        <v>2906</v>
      </c>
      <c r="I25" s="31" t="s">
        <v>2907</v>
      </c>
      <c r="J25" s="28" t="s">
        <v>2914</v>
      </c>
      <c r="K25" s="28" t="s">
        <v>4188</v>
      </c>
      <c r="L25" s="15">
        <v>1400</v>
      </c>
      <c r="M25" s="113">
        <v>0</v>
      </c>
      <c r="N25" s="47" t="s">
        <v>2915</v>
      </c>
      <c r="O25" s="113">
        <v>0</v>
      </c>
      <c r="P25" s="113">
        <v>0</v>
      </c>
      <c r="Q25" s="196" t="s">
        <v>3350</v>
      </c>
      <c r="R25" s="47" t="s">
        <v>3502</v>
      </c>
      <c r="S25" s="47" t="s">
        <v>3747</v>
      </c>
      <c r="T25" s="47" t="s">
        <v>3973</v>
      </c>
      <c r="U25" s="47" t="s">
        <v>4187</v>
      </c>
      <c r="V25" s="47" t="s">
        <v>4479</v>
      </c>
      <c r="W25" s="47" t="s">
        <v>4636</v>
      </c>
      <c r="X25" s="47" t="s">
        <v>4922</v>
      </c>
      <c r="Y25" s="520" t="s">
        <v>5333</v>
      </c>
      <c r="Z25" s="520" t="s">
        <v>5533</v>
      </c>
      <c r="AA25" s="520" t="s">
        <v>5939</v>
      </c>
      <c r="AB25" s="520" t="s">
        <v>5939</v>
      </c>
      <c r="AC25" s="520" t="s">
        <v>6184</v>
      </c>
      <c r="AD25" s="520" t="s">
        <v>6184</v>
      </c>
      <c r="AE25" s="520" t="s">
        <v>6393</v>
      </c>
      <c r="AF25" s="520" t="s">
        <v>6677</v>
      </c>
      <c r="AG25" s="520" t="s">
        <v>6810</v>
      </c>
      <c r="AH25" s="520" t="s">
        <v>7074</v>
      </c>
      <c r="AI25" s="520" t="s">
        <v>7216</v>
      </c>
      <c r="AJ25" s="520" t="s">
        <v>7489</v>
      </c>
      <c r="AK25" s="520"/>
      <c r="AL25" s="196">
        <f t="shared" si="0"/>
        <v>0</v>
      </c>
      <c r="AM25" s="576">
        <v>1500</v>
      </c>
      <c r="AN25" s="293"/>
      <c r="AO25" s="34" t="s">
        <v>7217</v>
      </c>
      <c r="AP25" s="31" t="s">
        <v>8039</v>
      </c>
      <c r="AQ25" s="31" t="s">
        <v>8039</v>
      </c>
      <c r="AR25" s="31" t="s">
        <v>8400</v>
      </c>
      <c r="AS25" s="31" t="s">
        <v>8400</v>
      </c>
      <c r="AT25" s="31" t="s">
        <v>8400</v>
      </c>
      <c r="AU25" s="31"/>
      <c r="AV25" s="31"/>
      <c r="AW25" s="31"/>
      <c r="AX25" s="31"/>
      <c r="AY25" s="31"/>
      <c r="AZ25" s="31"/>
      <c r="BA25" s="31"/>
      <c r="BB25" s="31"/>
    </row>
    <row r="26" spans="1:54" x14ac:dyDescent="0.25">
      <c r="A26" s="59">
        <v>648</v>
      </c>
      <c r="B26" s="47" t="s">
        <v>2939</v>
      </c>
      <c r="C26" s="47" t="s">
        <v>2933</v>
      </c>
      <c r="D26" s="47" t="s">
        <v>2</v>
      </c>
      <c r="E26" s="47" t="s">
        <v>1</v>
      </c>
      <c r="F26" s="47" t="s">
        <v>2379</v>
      </c>
      <c r="G26" s="53" t="s">
        <v>2934</v>
      </c>
      <c r="H26" s="47" t="s">
        <v>2935</v>
      </c>
      <c r="I26" s="15" t="s">
        <v>2936</v>
      </c>
      <c r="J26" s="28" t="s">
        <v>2937</v>
      </c>
      <c r="K26" s="28" t="s">
        <v>3907</v>
      </c>
      <c r="L26" s="15">
        <v>1400</v>
      </c>
      <c r="M26" s="113">
        <v>0</v>
      </c>
      <c r="N26" s="47" t="s">
        <v>2938</v>
      </c>
      <c r="O26" s="47" t="s">
        <v>3213</v>
      </c>
      <c r="P26" s="47" t="s">
        <v>3494</v>
      </c>
      <c r="Q26" s="196" t="s">
        <v>3494</v>
      </c>
      <c r="R26" s="47" t="s">
        <v>3494</v>
      </c>
      <c r="S26" s="47" t="s">
        <v>3906</v>
      </c>
      <c r="T26" s="47" t="s">
        <v>3906</v>
      </c>
      <c r="U26" s="47" t="s">
        <v>4361</v>
      </c>
      <c r="V26" s="47" t="s">
        <v>4361</v>
      </c>
      <c r="W26" s="47" t="s">
        <v>5318</v>
      </c>
      <c r="X26" s="47" t="s">
        <v>5318</v>
      </c>
      <c r="Y26" s="520" t="s">
        <v>5319</v>
      </c>
      <c r="Z26" s="520" t="s">
        <v>6254</v>
      </c>
      <c r="AA26" s="520" t="s">
        <v>6254</v>
      </c>
      <c r="AB26" s="520" t="s">
        <v>6254</v>
      </c>
      <c r="AC26" s="520" t="s">
        <v>6254</v>
      </c>
      <c r="AD26" s="520" t="s">
        <v>6731</v>
      </c>
      <c r="AE26" s="520" t="s">
        <v>6731</v>
      </c>
      <c r="AF26" s="520" t="s">
        <v>6731</v>
      </c>
      <c r="AG26" s="520" t="s">
        <v>6731</v>
      </c>
      <c r="AH26" s="520" t="s">
        <v>7162</v>
      </c>
      <c r="AI26" s="520" t="s">
        <v>7162</v>
      </c>
      <c r="AJ26" s="520"/>
      <c r="AK26" s="520"/>
      <c r="AL26" s="196">
        <f t="shared" si="0"/>
        <v>0</v>
      </c>
      <c r="AM26" s="576">
        <v>1500</v>
      </c>
      <c r="AN26" s="293"/>
      <c r="AO26" s="34" t="s">
        <v>6731</v>
      </c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</row>
    <row r="27" spans="1:54" x14ac:dyDescent="0.25">
      <c r="A27" s="59">
        <v>650</v>
      </c>
      <c r="B27" s="47" t="s">
        <v>3003</v>
      </c>
      <c r="C27" s="47" t="s">
        <v>3001</v>
      </c>
      <c r="D27" s="47" t="s">
        <v>3002</v>
      </c>
      <c r="E27" s="47" t="s">
        <v>1</v>
      </c>
      <c r="F27" s="47" t="s">
        <v>2379</v>
      </c>
      <c r="G27" s="53" t="s">
        <v>3004</v>
      </c>
      <c r="H27" s="31" t="s">
        <v>3005</v>
      </c>
      <c r="I27" s="31" t="s">
        <v>3006</v>
      </c>
      <c r="J27" s="28" t="s">
        <v>3007</v>
      </c>
      <c r="K27" s="28" t="s">
        <v>3483</v>
      </c>
      <c r="L27" s="15">
        <v>1400</v>
      </c>
      <c r="M27" s="113">
        <v>0</v>
      </c>
      <c r="N27" s="113">
        <v>0</v>
      </c>
      <c r="O27" s="47" t="s">
        <v>3008</v>
      </c>
      <c r="P27" s="47" t="s">
        <v>3483</v>
      </c>
      <c r="Q27" s="47" t="s">
        <v>3483</v>
      </c>
      <c r="R27" s="47" t="s">
        <v>3483</v>
      </c>
      <c r="S27" s="47" t="s">
        <v>3905</v>
      </c>
      <c r="T27" s="47" t="s">
        <v>3905</v>
      </c>
      <c r="U27" s="47" t="s">
        <v>4421</v>
      </c>
      <c r="V27" s="47" t="s">
        <v>4421</v>
      </c>
      <c r="W27" s="47" t="s">
        <v>4992</v>
      </c>
      <c r="X27" s="47" t="s">
        <v>4993</v>
      </c>
      <c r="Y27" s="520" t="s">
        <v>5280</v>
      </c>
      <c r="Z27" s="520" t="s">
        <v>5966</v>
      </c>
      <c r="AA27" s="520" t="s">
        <v>5966</v>
      </c>
      <c r="AB27" s="520" t="s">
        <v>5966</v>
      </c>
      <c r="AC27" s="520" t="s">
        <v>6181</v>
      </c>
      <c r="AD27" s="520" t="s">
        <v>6181</v>
      </c>
      <c r="AE27" s="520" t="s">
        <v>6596</v>
      </c>
      <c r="AF27" s="520" t="s">
        <v>6596</v>
      </c>
      <c r="AG27" s="520" t="s">
        <v>7072</v>
      </c>
      <c r="AH27" s="520" t="s">
        <v>7072</v>
      </c>
      <c r="AI27" s="520" t="s">
        <v>7486</v>
      </c>
      <c r="AJ27" s="520" t="s">
        <v>7486</v>
      </c>
      <c r="AK27" s="520"/>
      <c r="AL27" s="196">
        <f t="shared" si="0"/>
        <v>0</v>
      </c>
      <c r="AM27" s="576">
        <v>1500</v>
      </c>
      <c r="AN27" s="161"/>
      <c r="AO27" s="34" t="s">
        <v>5280</v>
      </c>
      <c r="AP27" s="31" t="s">
        <v>7788</v>
      </c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</row>
    <row r="28" spans="1:54" x14ac:dyDescent="0.25">
      <c r="A28" s="59">
        <v>651</v>
      </c>
      <c r="B28" s="47" t="s">
        <v>3015</v>
      </c>
      <c r="C28" s="47" t="s">
        <v>3012</v>
      </c>
      <c r="D28" s="47" t="s">
        <v>3013</v>
      </c>
      <c r="E28" s="47" t="s">
        <v>1</v>
      </c>
      <c r="F28" s="47" t="s">
        <v>2379</v>
      </c>
      <c r="G28" s="53" t="s">
        <v>3014</v>
      </c>
      <c r="H28" s="31" t="s">
        <v>3044</v>
      </c>
      <c r="I28" s="31" t="s">
        <v>3045</v>
      </c>
      <c r="J28" s="28" t="s">
        <v>3018</v>
      </c>
      <c r="K28" s="28" t="s">
        <v>3019</v>
      </c>
      <c r="L28" s="15">
        <v>1400</v>
      </c>
      <c r="M28" s="113">
        <v>0</v>
      </c>
      <c r="N28" s="113">
        <v>0</v>
      </c>
      <c r="O28" s="47" t="s">
        <v>3019</v>
      </c>
      <c r="P28" s="47" t="s">
        <v>3116</v>
      </c>
      <c r="Q28" s="196" t="s">
        <v>3257</v>
      </c>
      <c r="R28" s="47" t="s">
        <v>3434</v>
      </c>
      <c r="S28" s="47" t="s">
        <v>3624</v>
      </c>
      <c r="T28" s="47" t="s">
        <v>3821</v>
      </c>
      <c r="U28" s="47" t="s">
        <v>4011</v>
      </c>
      <c r="V28" s="47" t="s">
        <v>4597</v>
      </c>
      <c r="W28" s="47" t="s">
        <v>4596</v>
      </c>
      <c r="X28" s="47" t="s">
        <v>4817</v>
      </c>
      <c r="Y28" s="520" t="s">
        <v>5144</v>
      </c>
      <c r="Z28" s="520" t="s">
        <v>5394</v>
      </c>
      <c r="AA28" s="520" t="s">
        <v>5692</v>
      </c>
      <c r="AB28" s="520" t="s">
        <v>5729</v>
      </c>
      <c r="AC28" s="520" t="s">
        <v>5851</v>
      </c>
      <c r="AD28" s="520" t="s">
        <v>6040</v>
      </c>
      <c r="AE28" s="520" t="s">
        <v>6263</v>
      </c>
      <c r="AF28" s="520" t="s">
        <v>6575</v>
      </c>
      <c r="AG28" s="520" t="s">
        <v>6704</v>
      </c>
      <c r="AH28" s="520" t="s">
        <v>7058</v>
      </c>
      <c r="AI28" s="520" t="s">
        <v>7229</v>
      </c>
      <c r="AJ28" s="520" t="s">
        <v>7526</v>
      </c>
      <c r="AK28" s="520"/>
      <c r="AL28" s="196">
        <f t="shared" si="0"/>
        <v>0</v>
      </c>
      <c r="AM28" s="576">
        <v>1500</v>
      </c>
      <c r="AN28" s="161"/>
      <c r="AO28" s="34"/>
      <c r="AP28" s="31" t="s">
        <v>7683</v>
      </c>
      <c r="AQ28" s="31" t="s">
        <v>8135</v>
      </c>
      <c r="AR28" s="31" t="s">
        <v>8136</v>
      </c>
      <c r="AS28" s="31" t="s">
        <v>8189</v>
      </c>
      <c r="AT28" s="31" t="s">
        <v>8308</v>
      </c>
      <c r="AU28" s="31"/>
      <c r="AV28" s="31"/>
      <c r="AW28" s="31"/>
      <c r="AX28" s="31"/>
      <c r="AY28" s="31"/>
      <c r="AZ28" s="31"/>
      <c r="BA28" s="31"/>
      <c r="BB28" s="31"/>
    </row>
    <row r="29" spans="1:54" x14ac:dyDescent="0.25">
      <c r="A29" s="59">
        <v>652</v>
      </c>
      <c r="B29" s="47" t="s">
        <v>3053</v>
      </c>
      <c r="C29" s="47" t="s">
        <v>3052</v>
      </c>
      <c r="D29" s="47" t="s">
        <v>473</v>
      </c>
      <c r="E29" s="47" t="s">
        <v>1</v>
      </c>
      <c r="F29" s="47" t="s">
        <v>2379</v>
      </c>
      <c r="G29" s="53" t="s">
        <v>3054</v>
      </c>
      <c r="H29" s="31" t="s">
        <v>3055</v>
      </c>
      <c r="I29" s="31" t="s">
        <v>3056</v>
      </c>
      <c r="J29" s="28" t="s">
        <v>3057</v>
      </c>
      <c r="K29" s="28"/>
      <c r="L29" s="15">
        <v>1400</v>
      </c>
      <c r="M29" s="113">
        <v>0</v>
      </c>
      <c r="N29" s="113">
        <v>0</v>
      </c>
      <c r="O29" s="113">
        <v>0</v>
      </c>
      <c r="P29" s="113">
        <v>0</v>
      </c>
      <c r="Q29" s="196" t="s">
        <v>3421</v>
      </c>
      <c r="R29" s="47" t="s">
        <v>3544</v>
      </c>
      <c r="S29" s="47" t="s">
        <v>3767</v>
      </c>
      <c r="T29" s="47" t="s">
        <v>3863</v>
      </c>
      <c r="U29" s="47" t="s">
        <v>4204</v>
      </c>
      <c r="V29" s="47" t="s">
        <v>4460</v>
      </c>
      <c r="W29" s="47" t="s">
        <v>4637</v>
      </c>
      <c r="X29" s="47" t="s">
        <v>4927</v>
      </c>
      <c r="Y29" s="520" t="s">
        <v>5577</v>
      </c>
      <c r="Z29" s="520" t="s">
        <v>5577</v>
      </c>
      <c r="AA29" s="520" t="s">
        <v>5942</v>
      </c>
      <c r="AB29" s="520" t="s">
        <v>5942</v>
      </c>
      <c r="AC29" s="520" t="s">
        <v>6138</v>
      </c>
      <c r="AD29" s="520" t="s">
        <v>6138</v>
      </c>
      <c r="AE29" s="520" t="s">
        <v>6355</v>
      </c>
      <c r="AF29" s="520" t="s">
        <v>6627</v>
      </c>
      <c r="AG29" s="520">
        <v>1500</v>
      </c>
      <c r="AH29" s="520" t="s">
        <v>7081</v>
      </c>
      <c r="AI29" s="520" t="s">
        <v>7542</v>
      </c>
      <c r="AJ29" s="520" t="s">
        <v>7850</v>
      </c>
      <c r="AK29" s="520"/>
      <c r="AL29" s="196">
        <f t="shared" si="0"/>
        <v>0</v>
      </c>
      <c r="AM29" s="576">
        <v>1500</v>
      </c>
      <c r="AN29" s="161"/>
      <c r="AO29" s="34" t="s">
        <v>7850</v>
      </c>
      <c r="AP29" s="31" t="s">
        <v>7864</v>
      </c>
      <c r="AQ29" s="31" t="s">
        <v>8027</v>
      </c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</row>
    <row r="30" spans="1:54" x14ac:dyDescent="0.25">
      <c r="A30" s="59">
        <v>654</v>
      </c>
      <c r="B30" s="47" t="s">
        <v>3147</v>
      </c>
      <c r="C30" s="47" t="s">
        <v>3141</v>
      </c>
      <c r="D30" s="47" t="s">
        <v>3142</v>
      </c>
      <c r="E30" s="47" t="s">
        <v>1</v>
      </c>
      <c r="F30" s="47" t="s">
        <v>2379</v>
      </c>
      <c r="G30" s="53" t="s">
        <v>3148</v>
      </c>
      <c r="H30" s="31" t="s">
        <v>3145</v>
      </c>
      <c r="I30" s="31" t="s">
        <v>3146</v>
      </c>
      <c r="J30" s="28" t="s">
        <v>3143</v>
      </c>
      <c r="K30" s="28"/>
      <c r="L30" s="15">
        <v>1400</v>
      </c>
      <c r="M30" s="113">
        <v>0</v>
      </c>
      <c r="N30" s="113">
        <v>0</v>
      </c>
      <c r="O30" s="113">
        <v>0</v>
      </c>
      <c r="P30" s="113">
        <v>0</v>
      </c>
      <c r="Q30" s="196" t="s">
        <v>3144</v>
      </c>
      <c r="R30" s="47" t="s">
        <v>3495</v>
      </c>
      <c r="S30" s="47" t="s">
        <v>3654</v>
      </c>
      <c r="T30" s="47" t="s">
        <v>3860</v>
      </c>
      <c r="U30" s="47" t="s">
        <v>4162</v>
      </c>
      <c r="V30" s="47" t="s">
        <v>4388</v>
      </c>
      <c r="W30" s="47" t="s">
        <v>4608</v>
      </c>
      <c r="X30" s="47" t="s">
        <v>4909</v>
      </c>
      <c r="Y30" s="520" t="s">
        <v>5199</v>
      </c>
      <c r="Z30" s="520" t="s">
        <v>5517</v>
      </c>
      <c r="AA30" s="520" t="s">
        <v>5709</v>
      </c>
      <c r="AB30" s="520" t="s">
        <v>5709</v>
      </c>
      <c r="AC30" s="520" t="s">
        <v>6008</v>
      </c>
      <c r="AD30" s="520" t="s">
        <v>6151</v>
      </c>
      <c r="AE30" s="520" t="s">
        <v>6389</v>
      </c>
      <c r="AF30" s="520" t="s">
        <v>6550</v>
      </c>
      <c r="AG30" s="568" t="s">
        <v>6787</v>
      </c>
      <c r="AH30" s="568" t="s">
        <v>6995</v>
      </c>
      <c r="AI30" s="568" t="s">
        <v>7261</v>
      </c>
      <c r="AJ30" s="568" t="s">
        <v>7547</v>
      </c>
      <c r="AK30" s="520"/>
      <c r="AL30" s="196">
        <f t="shared" si="0"/>
        <v>0</v>
      </c>
      <c r="AM30" s="576">
        <v>1500</v>
      </c>
      <c r="AN30" s="161"/>
      <c r="AO30" s="34" t="s">
        <v>7782</v>
      </c>
      <c r="AP30" s="31" t="s">
        <v>7781</v>
      </c>
      <c r="AQ30" s="31" t="s">
        <v>8058</v>
      </c>
      <c r="AR30" s="31" t="s">
        <v>8236</v>
      </c>
      <c r="AS30" s="31" t="s">
        <v>8236</v>
      </c>
      <c r="AT30" s="31" t="s">
        <v>8295</v>
      </c>
      <c r="AU30" s="31"/>
      <c r="AV30" s="31"/>
      <c r="AW30" s="31"/>
      <c r="AX30" s="31"/>
      <c r="AY30" s="31"/>
      <c r="AZ30" s="31"/>
      <c r="BA30" s="31"/>
      <c r="BB30" s="31"/>
    </row>
    <row r="31" spans="1:54" x14ac:dyDescent="0.25">
      <c r="A31" s="59">
        <v>655</v>
      </c>
      <c r="B31" s="47" t="s">
        <v>3184</v>
      </c>
      <c r="C31" s="47" t="s">
        <v>2621</v>
      </c>
      <c r="D31" s="47" t="s">
        <v>3159</v>
      </c>
      <c r="E31" s="47" t="s">
        <v>1</v>
      </c>
      <c r="F31" s="47" t="s">
        <v>2379</v>
      </c>
      <c r="G31" s="42" t="s">
        <v>3160</v>
      </c>
      <c r="H31" s="31" t="s">
        <v>3161</v>
      </c>
      <c r="I31" s="31" t="s">
        <v>3162</v>
      </c>
      <c r="J31" s="28" t="s">
        <v>3163</v>
      </c>
      <c r="K31" s="28" t="s">
        <v>3535</v>
      </c>
      <c r="L31" s="15">
        <v>1400</v>
      </c>
      <c r="M31" s="113">
        <v>0</v>
      </c>
      <c r="N31" s="113">
        <v>0</v>
      </c>
      <c r="O31" s="113">
        <v>0</v>
      </c>
      <c r="P31" s="113">
        <v>0</v>
      </c>
      <c r="Q31" s="196" t="s">
        <v>3164</v>
      </c>
      <c r="R31" s="47" t="s">
        <v>3535</v>
      </c>
      <c r="S31" s="47" t="s">
        <v>3733</v>
      </c>
      <c r="T31" s="47" t="s">
        <v>3954</v>
      </c>
      <c r="U31" s="47" t="s">
        <v>4475</v>
      </c>
      <c r="V31" s="47" t="s">
        <v>4475</v>
      </c>
      <c r="W31" s="47" t="s">
        <v>4673</v>
      </c>
      <c r="X31" s="47" t="s">
        <v>4950</v>
      </c>
      <c r="Y31" s="520" t="s">
        <v>5323</v>
      </c>
      <c r="Z31" s="520" t="s">
        <v>5564</v>
      </c>
      <c r="AA31" s="520" t="s">
        <v>5564</v>
      </c>
      <c r="AB31" s="520" t="s">
        <v>5973</v>
      </c>
      <c r="AC31" s="520" t="s">
        <v>5973</v>
      </c>
      <c r="AD31" s="520" t="s">
        <v>6203</v>
      </c>
      <c r="AE31" s="520" t="s">
        <v>6369</v>
      </c>
      <c r="AF31" s="520" t="s">
        <v>6664</v>
      </c>
      <c r="AG31" s="520" t="s">
        <v>6856</v>
      </c>
      <c r="AH31" s="520" t="s">
        <v>7064</v>
      </c>
      <c r="AI31" s="520" t="s">
        <v>7275</v>
      </c>
      <c r="AJ31" s="520" t="s">
        <v>7877</v>
      </c>
      <c r="AK31" s="520"/>
      <c r="AL31" s="196">
        <f t="shared" si="0"/>
        <v>0</v>
      </c>
      <c r="AM31" s="576">
        <v>1500</v>
      </c>
      <c r="AN31" s="161"/>
      <c r="AO31" s="34" t="s">
        <v>6856</v>
      </c>
      <c r="AP31" s="31" t="s">
        <v>8223</v>
      </c>
      <c r="AQ31" s="31" t="s">
        <v>8223</v>
      </c>
      <c r="AR31" s="31" t="s">
        <v>8223</v>
      </c>
      <c r="AS31" s="31"/>
      <c r="AT31" s="31"/>
      <c r="AU31" s="31"/>
      <c r="AV31" s="31"/>
      <c r="AW31" s="31"/>
      <c r="AX31" s="31"/>
      <c r="AY31" s="31"/>
      <c r="AZ31" s="31"/>
      <c r="BA31" s="31"/>
      <c r="BB31" s="31"/>
    </row>
    <row r="32" spans="1:54" x14ac:dyDescent="0.25">
      <c r="A32" s="59">
        <v>656</v>
      </c>
      <c r="B32" s="47" t="s">
        <v>3185</v>
      </c>
      <c r="C32" s="47" t="s">
        <v>3181</v>
      </c>
      <c r="D32" s="47" t="s">
        <v>3182</v>
      </c>
      <c r="E32" s="47" t="s">
        <v>1</v>
      </c>
      <c r="F32" s="47" t="s">
        <v>2379</v>
      </c>
      <c r="G32" s="53" t="s">
        <v>3187</v>
      </c>
      <c r="H32" s="31" t="s">
        <v>3188</v>
      </c>
      <c r="I32" s="31" t="s">
        <v>3189</v>
      </c>
      <c r="J32" s="28" t="s">
        <v>3217</v>
      </c>
      <c r="K32" s="28" t="s">
        <v>4055</v>
      </c>
      <c r="L32" s="15">
        <v>1400</v>
      </c>
      <c r="M32" s="113">
        <v>0</v>
      </c>
      <c r="N32" s="113">
        <v>0</v>
      </c>
      <c r="O32" s="113">
        <v>0</v>
      </c>
      <c r="P32" s="113">
        <v>0</v>
      </c>
      <c r="Q32" s="196" t="s">
        <v>3183</v>
      </c>
      <c r="R32" s="47" t="s">
        <v>3455</v>
      </c>
      <c r="S32" s="47" t="s">
        <v>3633</v>
      </c>
      <c r="T32" s="47" t="s">
        <v>3861</v>
      </c>
      <c r="U32" s="47" t="s">
        <v>4055</v>
      </c>
      <c r="V32" s="47" t="s">
        <v>4362</v>
      </c>
      <c r="W32" s="47" t="s">
        <v>4644</v>
      </c>
      <c r="X32" s="47" t="s">
        <v>5105</v>
      </c>
      <c r="Y32" s="520" t="s">
        <v>5624</v>
      </c>
      <c r="Z32" s="520" t="s">
        <v>5624</v>
      </c>
      <c r="AA32" s="520" t="s">
        <v>5808</v>
      </c>
      <c r="AB32" s="520" t="s">
        <v>5808</v>
      </c>
      <c r="AC32" s="520" t="s">
        <v>6071</v>
      </c>
      <c r="AD32" s="520" t="s">
        <v>6071</v>
      </c>
      <c r="AE32" s="520" t="s">
        <v>6312</v>
      </c>
      <c r="AF32" s="520" t="s">
        <v>6663</v>
      </c>
      <c r="AG32" s="520" t="s">
        <v>6785</v>
      </c>
      <c r="AH32" s="520" t="s">
        <v>6960</v>
      </c>
      <c r="AI32" s="520" t="s">
        <v>7164</v>
      </c>
      <c r="AJ32" s="520" t="s">
        <v>7450</v>
      </c>
      <c r="AK32" s="520"/>
      <c r="AL32" s="196">
        <f t="shared" si="0"/>
        <v>0</v>
      </c>
      <c r="AM32" s="576">
        <v>1500</v>
      </c>
      <c r="AN32" s="161"/>
      <c r="AO32" s="34"/>
      <c r="AP32" s="31" t="s">
        <v>8296</v>
      </c>
      <c r="AQ32" s="31" t="s">
        <v>8087</v>
      </c>
      <c r="AR32" s="31" t="s">
        <v>8297</v>
      </c>
      <c r="AS32" s="31" t="s">
        <v>8297</v>
      </c>
      <c r="AT32" s="31"/>
      <c r="AU32" s="31"/>
      <c r="AV32" s="31"/>
      <c r="AW32" s="31"/>
      <c r="AX32" s="31"/>
      <c r="AY32" s="31"/>
      <c r="AZ32" s="31"/>
      <c r="BA32" s="31"/>
      <c r="BB32" s="31"/>
    </row>
    <row r="33" spans="1:54" x14ac:dyDescent="0.25">
      <c r="A33" s="59">
        <v>657</v>
      </c>
      <c r="B33" s="47" t="s">
        <v>3186</v>
      </c>
      <c r="C33" s="47" t="s">
        <v>3190</v>
      </c>
      <c r="D33" s="47" t="s">
        <v>3191</v>
      </c>
      <c r="E33" s="47" t="s">
        <v>1</v>
      </c>
      <c r="F33" s="47" t="s">
        <v>2379</v>
      </c>
      <c r="G33" s="53" t="s">
        <v>3192</v>
      </c>
      <c r="H33" s="31" t="s">
        <v>3193</v>
      </c>
      <c r="I33" s="31" t="s">
        <v>3194</v>
      </c>
      <c r="J33" s="28" t="s">
        <v>3195</v>
      </c>
      <c r="K33" s="28" t="s">
        <v>3579</v>
      </c>
      <c r="L33" s="15">
        <v>1400</v>
      </c>
      <c r="M33" s="113">
        <v>0</v>
      </c>
      <c r="N33" s="113">
        <v>0</v>
      </c>
      <c r="O33" s="113">
        <v>0</v>
      </c>
      <c r="P33" s="113">
        <v>0</v>
      </c>
      <c r="Q33" s="196" t="s">
        <v>3258</v>
      </c>
      <c r="R33" s="47" t="s">
        <v>3579</v>
      </c>
      <c r="S33" s="47" t="s">
        <v>3933</v>
      </c>
      <c r="T33" s="47" t="s">
        <v>3933</v>
      </c>
      <c r="U33" s="47" t="s">
        <v>3933</v>
      </c>
      <c r="V33" s="47" t="s">
        <v>4707</v>
      </c>
      <c r="W33" s="47" t="s">
        <v>4707</v>
      </c>
      <c r="X33" s="47" t="s">
        <v>4707</v>
      </c>
      <c r="Y33" s="520" t="s">
        <v>5403</v>
      </c>
      <c r="Z33" s="520" t="s">
        <v>5403</v>
      </c>
      <c r="AA33" s="520" t="s">
        <v>5893</v>
      </c>
      <c r="AB33" s="520" t="s">
        <v>5893</v>
      </c>
      <c r="AC33" s="520" t="s">
        <v>5893</v>
      </c>
      <c r="AD33" s="520" t="s">
        <v>6219</v>
      </c>
      <c r="AE33" s="520" t="s">
        <v>6533</v>
      </c>
      <c r="AF33" s="520" t="s">
        <v>6702</v>
      </c>
      <c r="AG33" s="520" t="s">
        <v>6993</v>
      </c>
      <c r="AH33" s="520" t="s">
        <v>6993</v>
      </c>
      <c r="AI33" s="520" t="s">
        <v>7372</v>
      </c>
      <c r="AJ33" s="520" t="s">
        <v>7622</v>
      </c>
      <c r="AK33" s="520"/>
      <c r="AL33" s="196">
        <f t="shared" si="0"/>
        <v>0</v>
      </c>
      <c r="AM33" s="576">
        <v>1500</v>
      </c>
      <c r="AN33" s="161"/>
      <c r="AO33" s="34" t="s">
        <v>7622</v>
      </c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</row>
    <row r="34" spans="1:54" x14ac:dyDescent="0.25">
      <c r="A34" s="59">
        <v>658</v>
      </c>
      <c r="B34" s="47" t="s">
        <v>3204</v>
      </c>
      <c r="C34" s="47" t="s">
        <v>16</v>
      </c>
      <c r="D34" s="47" t="s">
        <v>163</v>
      </c>
      <c r="E34" s="47" t="s">
        <v>1</v>
      </c>
      <c r="F34" s="47" t="s">
        <v>2379</v>
      </c>
      <c r="G34" s="53" t="s">
        <v>3205</v>
      </c>
      <c r="H34" s="31" t="s">
        <v>3206</v>
      </c>
      <c r="I34" s="31" t="s">
        <v>3207</v>
      </c>
      <c r="J34" s="28" t="s">
        <v>3208</v>
      </c>
      <c r="K34" s="28"/>
      <c r="L34" s="15">
        <v>1400</v>
      </c>
      <c r="M34" s="113">
        <v>0</v>
      </c>
      <c r="N34" s="113">
        <v>0</v>
      </c>
      <c r="O34" s="113">
        <v>0</v>
      </c>
      <c r="P34" s="113">
        <v>0</v>
      </c>
      <c r="Q34" s="196" t="s">
        <v>3259</v>
      </c>
      <c r="R34" s="47">
        <v>1400</v>
      </c>
      <c r="S34" s="47">
        <v>1400</v>
      </c>
      <c r="T34" s="47" t="s">
        <v>4093</v>
      </c>
      <c r="U34" s="47" t="s">
        <v>4590</v>
      </c>
      <c r="V34" s="47" t="s">
        <v>4590</v>
      </c>
      <c r="W34" s="47" t="s">
        <v>4590</v>
      </c>
      <c r="X34" s="47" t="s">
        <v>5778</v>
      </c>
      <c r="Y34" s="520" t="s">
        <v>5779</v>
      </c>
      <c r="Z34" s="520" t="s">
        <v>5779</v>
      </c>
      <c r="AA34" s="520" t="s">
        <v>5779</v>
      </c>
      <c r="AB34" s="520" t="s">
        <v>5779</v>
      </c>
      <c r="AC34" s="520" t="s">
        <v>6239</v>
      </c>
      <c r="AD34" s="520" t="s">
        <v>6239</v>
      </c>
      <c r="AE34" s="520" t="s">
        <v>6917</v>
      </c>
      <c r="AF34" s="520" t="s">
        <v>6917</v>
      </c>
      <c r="AG34" s="520" t="s">
        <v>6917</v>
      </c>
      <c r="AH34" s="520" t="s">
        <v>7610</v>
      </c>
      <c r="AI34" s="520" t="s">
        <v>7610</v>
      </c>
      <c r="AJ34" s="520" t="s">
        <v>7610</v>
      </c>
      <c r="AK34" s="520"/>
      <c r="AL34" s="196">
        <f t="shared" si="0"/>
        <v>0</v>
      </c>
      <c r="AM34" s="576">
        <v>1500</v>
      </c>
      <c r="AN34" s="161"/>
      <c r="AO34" s="34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</row>
    <row r="35" spans="1:54" x14ac:dyDescent="0.25">
      <c r="A35" s="59">
        <v>659</v>
      </c>
      <c r="B35" s="47" t="s">
        <v>3215</v>
      </c>
      <c r="C35" s="47" t="s">
        <v>3214</v>
      </c>
      <c r="D35" s="47" t="s">
        <v>112</v>
      </c>
      <c r="E35" s="47" t="s">
        <v>1</v>
      </c>
      <c r="F35" s="47" t="s">
        <v>2379</v>
      </c>
      <c r="G35" s="41" t="s">
        <v>3232</v>
      </c>
      <c r="H35" s="31" t="s">
        <v>3218</v>
      </c>
      <c r="I35" s="275" t="s">
        <v>3219</v>
      </c>
      <c r="J35" s="28" t="s">
        <v>3216</v>
      </c>
      <c r="K35" s="28" t="s">
        <v>5895</v>
      </c>
      <c r="L35" s="15">
        <v>1400</v>
      </c>
      <c r="M35" s="113">
        <v>0</v>
      </c>
      <c r="N35" s="113">
        <v>0</v>
      </c>
      <c r="O35" s="113">
        <v>0</v>
      </c>
      <c r="P35" s="113">
        <v>0</v>
      </c>
      <c r="Q35" s="196" t="s">
        <v>3260</v>
      </c>
      <c r="R35" s="47" t="s">
        <v>3705</v>
      </c>
      <c r="S35" s="47" t="s">
        <v>3705</v>
      </c>
      <c r="T35" s="47" t="s">
        <v>3956</v>
      </c>
      <c r="U35" s="47" t="s">
        <v>4493</v>
      </c>
      <c r="V35" s="47" t="s">
        <v>4493</v>
      </c>
      <c r="W35" s="47" t="s">
        <v>5097</v>
      </c>
      <c r="X35" s="47" t="s">
        <v>5097</v>
      </c>
      <c r="Y35" s="520" t="s">
        <v>5896</v>
      </c>
      <c r="Z35" s="520" t="s">
        <v>5896</v>
      </c>
      <c r="AA35" s="520" t="s">
        <v>6354</v>
      </c>
      <c r="AB35" s="520" t="s">
        <v>6354</v>
      </c>
      <c r="AC35" s="520" t="s">
        <v>7104</v>
      </c>
      <c r="AD35" s="520" t="s">
        <v>7105</v>
      </c>
      <c r="AE35" s="520" t="s">
        <v>7105</v>
      </c>
      <c r="AF35" s="520" t="s">
        <v>7105</v>
      </c>
      <c r="AG35" s="520" t="s">
        <v>7106</v>
      </c>
      <c r="AH35" s="520" t="s">
        <v>7625</v>
      </c>
      <c r="AI35" s="520" t="s">
        <v>7625</v>
      </c>
      <c r="AJ35" s="520" t="s">
        <v>8410</v>
      </c>
      <c r="AK35" s="520"/>
      <c r="AL35" s="196">
        <f t="shared" si="0"/>
        <v>0</v>
      </c>
      <c r="AM35" s="576">
        <v>1500</v>
      </c>
      <c r="AN35" s="161"/>
      <c r="AO35" s="34" t="s">
        <v>8410</v>
      </c>
      <c r="AP35" s="31" t="s">
        <v>8411</v>
      </c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</row>
    <row r="36" spans="1:54" x14ac:dyDescent="0.25">
      <c r="A36" s="59">
        <v>661</v>
      </c>
      <c r="B36" s="229" t="s">
        <v>6671</v>
      </c>
      <c r="C36" s="47" t="s">
        <v>4507</v>
      </c>
      <c r="D36" s="47" t="s">
        <v>4508</v>
      </c>
      <c r="E36" s="47" t="s">
        <v>125</v>
      </c>
      <c r="F36" s="229" t="s">
        <v>4509</v>
      </c>
      <c r="G36" s="53" t="s">
        <v>4680</v>
      </c>
      <c r="H36" s="275" t="s">
        <v>2341</v>
      </c>
      <c r="I36" s="275" t="s">
        <v>4513</v>
      </c>
      <c r="J36" s="28"/>
      <c r="K36" s="28"/>
      <c r="L36" s="15">
        <v>1500</v>
      </c>
      <c r="M36" s="113">
        <v>0</v>
      </c>
      <c r="N36" s="113">
        <v>0</v>
      </c>
      <c r="O36" s="113">
        <v>0</v>
      </c>
      <c r="P36" s="113">
        <v>0</v>
      </c>
      <c r="Q36" s="113">
        <v>0</v>
      </c>
      <c r="R36" s="113">
        <v>0</v>
      </c>
      <c r="S36" s="113">
        <v>0</v>
      </c>
      <c r="T36" s="113">
        <v>0</v>
      </c>
      <c r="U36" s="113">
        <v>0</v>
      </c>
      <c r="V36" s="113">
        <v>0</v>
      </c>
      <c r="W36" s="113">
        <v>0</v>
      </c>
      <c r="X36" s="113">
        <v>0</v>
      </c>
      <c r="Y36" s="520" t="s">
        <v>5204</v>
      </c>
      <c r="Z36" s="520" t="s">
        <v>5441</v>
      </c>
      <c r="AA36" s="520" t="s">
        <v>5441</v>
      </c>
      <c r="AB36" s="520" t="s">
        <v>5714</v>
      </c>
      <c r="AC36" s="520" t="s">
        <v>5952</v>
      </c>
      <c r="AD36" s="520" t="s">
        <v>6164</v>
      </c>
      <c r="AE36" s="520" t="s">
        <v>6394</v>
      </c>
      <c r="AF36" s="520" t="s">
        <v>6625</v>
      </c>
      <c r="AG36" s="520" t="s">
        <v>6753</v>
      </c>
      <c r="AH36" s="520" t="s">
        <v>7032</v>
      </c>
      <c r="AI36" s="520" t="s">
        <v>7206</v>
      </c>
      <c r="AJ36" s="520" t="s">
        <v>7495</v>
      </c>
      <c r="AK36" s="520"/>
      <c r="AL36" s="196">
        <f t="shared" si="0"/>
        <v>0</v>
      </c>
      <c r="AM36" s="576">
        <v>1500</v>
      </c>
      <c r="AN36" s="161" t="s">
        <v>4510</v>
      </c>
      <c r="AO36" s="34" t="s">
        <v>5204</v>
      </c>
      <c r="AP36" s="31" t="s">
        <v>7702</v>
      </c>
      <c r="AQ36" s="31" t="s">
        <v>7979</v>
      </c>
      <c r="AR36" s="31" t="s">
        <v>8141</v>
      </c>
      <c r="AS36" s="31" t="s">
        <v>8207</v>
      </c>
      <c r="AT36" s="31"/>
      <c r="AU36" s="31"/>
      <c r="AV36" s="31"/>
      <c r="AW36" s="31"/>
      <c r="AX36" s="31"/>
      <c r="AY36" s="31"/>
      <c r="AZ36" s="31"/>
      <c r="BA36" s="31"/>
      <c r="BB36" s="31"/>
    </row>
    <row r="37" spans="1:54" x14ac:dyDescent="0.25">
      <c r="A37" s="59">
        <v>666</v>
      </c>
      <c r="B37" s="47" t="s">
        <v>4713</v>
      </c>
      <c r="C37" s="47" t="s">
        <v>4712</v>
      </c>
      <c r="D37" s="47" t="s">
        <v>184</v>
      </c>
      <c r="E37" s="47" t="s">
        <v>125</v>
      </c>
      <c r="F37" s="47" t="s">
        <v>4714</v>
      </c>
      <c r="G37" s="53" t="s">
        <v>4715</v>
      </c>
      <c r="H37" s="275" t="s">
        <v>4716</v>
      </c>
      <c r="I37" s="53"/>
      <c r="J37" s="47"/>
      <c r="K37" s="47"/>
      <c r="L37" s="15">
        <v>1300</v>
      </c>
      <c r="M37" s="113">
        <v>0</v>
      </c>
      <c r="N37" s="113">
        <v>0</v>
      </c>
      <c r="O37" s="113">
        <v>0</v>
      </c>
      <c r="P37" s="113">
        <v>0</v>
      </c>
      <c r="Q37" s="113">
        <v>0</v>
      </c>
      <c r="R37" s="113">
        <v>0</v>
      </c>
      <c r="S37" s="113">
        <v>0</v>
      </c>
      <c r="T37" s="113">
        <v>0</v>
      </c>
      <c r="U37" s="113">
        <v>0</v>
      </c>
      <c r="V37" s="113">
        <v>0</v>
      </c>
      <c r="W37" s="113">
        <v>0</v>
      </c>
      <c r="X37" s="113">
        <v>0</v>
      </c>
      <c r="Y37" s="520" t="s">
        <v>6327</v>
      </c>
      <c r="Z37" s="520" t="s">
        <v>6327</v>
      </c>
      <c r="AA37" s="520" t="s">
        <v>6647</v>
      </c>
      <c r="AB37" s="520" t="s">
        <v>6647</v>
      </c>
      <c r="AC37" s="520" t="s">
        <v>6647</v>
      </c>
      <c r="AD37" s="520" t="s">
        <v>7456</v>
      </c>
      <c r="AE37" s="520" t="s">
        <v>7456</v>
      </c>
      <c r="AF37" s="520" t="s">
        <v>7457</v>
      </c>
      <c r="AG37" s="520" t="s">
        <v>7763</v>
      </c>
      <c r="AH37" s="520" t="s">
        <v>7763</v>
      </c>
      <c r="AI37" s="520" t="s">
        <v>7987</v>
      </c>
      <c r="AJ37" s="520" t="s">
        <v>8329</v>
      </c>
      <c r="AK37" s="520"/>
      <c r="AL37" s="196">
        <f t="shared" si="0"/>
        <v>0</v>
      </c>
      <c r="AM37" s="576">
        <v>1500</v>
      </c>
      <c r="AN37" s="161" t="s">
        <v>4717</v>
      </c>
      <c r="AO37" s="34" t="s">
        <v>4718</v>
      </c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</row>
    <row r="38" spans="1:54" x14ac:dyDescent="0.25">
      <c r="A38" s="59">
        <v>670</v>
      </c>
      <c r="B38" s="196" t="s">
        <v>4800</v>
      </c>
      <c r="C38" s="47" t="s">
        <v>4799</v>
      </c>
      <c r="D38" s="47" t="s">
        <v>131</v>
      </c>
      <c r="E38" s="339" t="s">
        <v>125</v>
      </c>
      <c r="F38" s="47" t="s">
        <v>4509</v>
      </c>
      <c r="G38" s="158" t="s">
        <v>4801</v>
      </c>
      <c r="H38" s="275" t="s">
        <v>4802</v>
      </c>
      <c r="I38" s="275" t="s">
        <v>4803</v>
      </c>
      <c r="J38" s="47"/>
      <c r="K38" s="47"/>
      <c r="L38" s="15">
        <v>1500</v>
      </c>
      <c r="M38" s="113">
        <v>0</v>
      </c>
      <c r="N38" s="113">
        <v>0</v>
      </c>
      <c r="O38" s="113">
        <v>0</v>
      </c>
      <c r="P38" s="113">
        <v>0</v>
      </c>
      <c r="Q38" s="113">
        <v>0</v>
      </c>
      <c r="R38" s="113">
        <v>0</v>
      </c>
      <c r="S38" s="113">
        <v>0</v>
      </c>
      <c r="T38" s="113">
        <v>0</v>
      </c>
      <c r="U38" s="113">
        <v>0</v>
      </c>
      <c r="V38" s="113">
        <v>0</v>
      </c>
      <c r="W38" s="113">
        <v>0</v>
      </c>
      <c r="X38" s="113">
        <v>0</v>
      </c>
      <c r="Y38" s="520" t="s">
        <v>5217</v>
      </c>
      <c r="Z38" s="520" t="s">
        <v>5536</v>
      </c>
      <c r="AA38" s="520" t="s">
        <v>5693</v>
      </c>
      <c r="AB38" s="520" t="s">
        <v>5992</v>
      </c>
      <c r="AC38" s="520" t="s">
        <v>5992</v>
      </c>
      <c r="AD38" s="520" t="s">
        <v>6157</v>
      </c>
      <c r="AE38" s="520" t="s">
        <v>6365</v>
      </c>
      <c r="AF38" s="520" t="s">
        <v>6595</v>
      </c>
      <c r="AG38" s="520" t="s">
        <v>6870</v>
      </c>
      <c r="AH38" s="520" t="s">
        <v>7487</v>
      </c>
      <c r="AI38" s="520" t="s">
        <v>7487</v>
      </c>
      <c r="AJ38" s="520" t="s">
        <v>7487</v>
      </c>
      <c r="AK38" s="520"/>
      <c r="AL38" s="196">
        <f t="shared" si="0"/>
        <v>0</v>
      </c>
      <c r="AM38" s="576">
        <v>1500</v>
      </c>
      <c r="AN38" s="161" t="s">
        <v>4810</v>
      </c>
      <c r="AO38" s="34" t="s">
        <v>5217</v>
      </c>
      <c r="AP38" s="31" t="s">
        <v>7747</v>
      </c>
      <c r="AQ38" s="31" t="s">
        <v>8002</v>
      </c>
      <c r="AR38" s="31" t="s">
        <v>8147</v>
      </c>
      <c r="AS38" s="31" t="s">
        <v>8288</v>
      </c>
      <c r="AT38" s="31" t="s">
        <v>8288</v>
      </c>
      <c r="AU38" s="31"/>
      <c r="AV38" s="31"/>
      <c r="AW38" s="31"/>
      <c r="AX38" s="31"/>
      <c r="AY38" s="31"/>
      <c r="AZ38" s="31"/>
      <c r="BA38" s="31"/>
      <c r="BB38" s="31"/>
    </row>
    <row r="39" spans="1:54" x14ac:dyDescent="0.25">
      <c r="A39" s="59">
        <v>678</v>
      </c>
      <c r="B39" s="47" t="s">
        <v>4978</v>
      </c>
      <c r="C39" s="47" t="s">
        <v>443</v>
      </c>
      <c r="D39" s="47" t="s">
        <v>4977</v>
      </c>
      <c r="E39" s="339" t="s">
        <v>125</v>
      </c>
      <c r="F39" s="47" t="s">
        <v>4509</v>
      </c>
      <c r="G39" s="158" t="s">
        <v>4979</v>
      </c>
      <c r="H39" s="275" t="s">
        <v>4980</v>
      </c>
      <c r="I39" s="275" t="s">
        <v>4981</v>
      </c>
      <c r="J39" s="47"/>
      <c r="K39" s="47"/>
      <c r="L39" s="15">
        <v>1500</v>
      </c>
      <c r="M39" s="113">
        <v>0</v>
      </c>
      <c r="N39" s="113">
        <v>0</v>
      </c>
      <c r="O39" s="113">
        <v>0</v>
      </c>
      <c r="P39" s="113">
        <v>0</v>
      </c>
      <c r="Q39" s="113">
        <v>0</v>
      </c>
      <c r="R39" s="113">
        <v>0</v>
      </c>
      <c r="S39" s="113">
        <v>0</v>
      </c>
      <c r="T39" s="113">
        <v>0</v>
      </c>
      <c r="U39" s="113">
        <v>0</v>
      </c>
      <c r="V39" s="113">
        <v>0</v>
      </c>
      <c r="W39" s="113">
        <v>0</v>
      </c>
      <c r="X39" s="113">
        <v>0</v>
      </c>
      <c r="Y39" s="520" t="s">
        <v>4983</v>
      </c>
      <c r="Z39" s="520" t="s">
        <v>5489</v>
      </c>
      <c r="AA39" s="520" t="s">
        <v>5489</v>
      </c>
      <c r="AB39" s="520" t="s">
        <v>5931</v>
      </c>
      <c r="AC39" s="520" t="s">
        <v>5931</v>
      </c>
      <c r="AD39" s="520" t="s">
        <v>6144</v>
      </c>
      <c r="AE39" s="520" t="s">
        <v>6338</v>
      </c>
      <c r="AF39" s="520" t="s">
        <v>6670</v>
      </c>
      <c r="AG39" s="520" t="s">
        <v>6799</v>
      </c>
      <c r="AH39" s="520" t="s">
        <v>6991</v>
      </c>
      <c r="AI39" s="520" t="s">
        <v>7284</v>
      </c>
      <c r="AJ39" s="520" t="s">
        <v>7553</v>
      </c>
      <c r="AK39" s="520"/>
      <c r="AL39" s="196">
        <f t="shared" si="0"/>
        <v>0</v>
      </c>
      <c r="AM39" s="576">
        <v>1500</v>
      </c>
      <c r="AN39" s="161" t="s">
        <v>4982</v>
      </c>
      <c r="AO39" s="34" t="s">
        <v>4983</v>
      </c>
      <c r="AP39" s="31" t="s">
        <v>8038</v>
      </c>
      <c r="AQ39" s="31" t="s">
        <v>8038</v>
      </c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</row>
    <row r="40" spans="1:54" x14ac:dyDescent="0.25">
      <c r="A40" s="59">
        <v>679</v>
      </c>
      <c r="B40" s="47" t="s">
        <v>4986</v>
      </c>
      <c r="C40" s="47" t="s">
        <v>4985</v>
      </c>
      <c r="D40" s="47" t="s">
        <v>1275</v>
      </c>
      <c r="E40" s="339" t="s">
        <v>125</v>
      </c>
      <c r="F40" s="47" t="s">
        <v>4509</v>
      </c>
      <c r="G40" s="158" t="s">
        <v>3160</v>
      </c>
      <c r="H40" s="275" t="s">
        <v>1759</v>
      </c>
      <c r="I40" s="53"/>
      <c r="J40" s="47"/>
      <c r="K40" s="47"/>
      <c r="L40" s="15">
        <v>1300</v>
      </c>
      <c r="M40" s="113">
        <v>0</v>
      </c>
      <c r="N40" s="113">
        <v>0</v>
      </c>
      <c r="O40" s="113">
        <v>0</v>
      </c>
      <c r="P40" s="113">
        <v>0</v>
      </c>
      <c r="Q40" s="113">
        <v>0</v>
      </c>
      <c r="R40" s="113">
        <v>0</v>
      </c>
      <c r="S40" s="113">
        <v>0</v>
      </c>
      <c r="T40" s="113">
        <v>0</v>
      </c>
      <c r="U40" s="113">
        <v>0</v>
      </c>
      <c r="V40" s="113">
        <v>0</v>
      </c>
      <c r="W40" s="113">
        <v>0</v>
      </c>
      <c r="X40" s="113">
        <v>0</v>
      </c>
      <c r="Y40" s="520" t="s">
        <v>5477</v>
      </c>
      <c r="Z40" s="520" t="s">
        <v>5927</v>
      </c>
      <c r="AA40" s="520" t="s">
        <v>5927</v>
      </c>
      <c r="AB40" s="520" t="s">
        <v>5927</v>
      </c>
      <c r="AC40" s="520" t="s">
        <v>6194</v>
      </c>
      <c r="AD40" s="520" t="s">
        <v>6345</v>
      </c>
      <c r="AE40" s="520" t="s">
        <v>6619</v>
      </c>
      <c r="AF40" s="520" t="s">
        <v>7017</v>
      </c>
      <c r="AG40" s="520" t="s">
        <v>7017</v>
      </c>
      <c r="AH40" s="520" t="s">
        <v>7195</v>
      </c>
      <c r="AI40" s="520" t="s">
        <v>7389</v>
      </c>
      <c r="AJ40" s="520" t="s">
        <v>7941</v>
      </c>
      <c r="AK40" s="520"/>
      <c r="AL40" s="196">
        <f t="shared" si="0"/>
        <v>0</v>
      </c>
      <c r="AM40" s="576">
        <v>1300</v>
      </c>
      <c r="AN40" s="161" t="s">
        <v>4988</v>
      </c>
      <c r="AO40" s="34" t="s">
        <v>7941</v>
      </c>
      <c r="AP40" s="31" t="s">
        <v>8270</v>
      </c>
      <c r="AQ40" s="31" t="s">
        <v>8270</v>
      </c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</row>
    <row r="41" spans="1:54" x14ac:dyDescent="0.25">
      <c r="A41" s="59">
        <v>682</v>
      </c>
      <c r="B41" s="47" t="s">
        <v>5006</v>
      </c>
      <c r="C41" s="47" t="s">
        <v>5004</v>
      </c>
      <c r="D41" s="47" t="s">
        <v>528</v>
      </c>
      <c r="E41" s="339" t="s">
        <v>125</v>
      </c>
      <c r="F41" s="47" t="s">
        <v>4509</v>
      </c>
      <c r="G41" s="158" t="s">
        <v>5005</v>
      </c>
      <c r="H41" s="7" t="s">
        <v>1752</v>
      </c>
      <c r="I41" s="53"/>
      <c r="J41" s="47"/>
      <c r="K41" s="47"/>
      <c r="L41" s="15">
        <v>1400</v>
      </c>
      <c r="M41" s="113">
        <v>0</v>
      </c>
      <c r="N41" s="113">
        <v>0</v>
      </c>
      <c r="O41" s="113">
        <v>0</v>
      </c>
      <c r="P41" s="113">
        <v>0</v>
      </c>
      <c r="Q41" s="113">
        <v>0</v>
      </c>
      <c r="R41" s="113">
        <v>0</v>
      </c>
      <c r="S41" s="113">
        <v>0</v>
      </c>
      <c r="T41" s="113">
        <v>0</v>
      </c>
      <c r="U41" s="113">
        <v>0</v>
      </c>
      <c r="V41" s="113">
        <v>0</v>
      </c>
      <c r="W41" s="113">
        <v>0</v>
      </c>
      <c r="X41" s="113">
        <v>0</v>
      </c>
      <c r="Y41" s="520" t="s">
        <v>5542</v>
      </c>
      <c r="Z41" s="520" t="s">
        <v>5542</v>
      </c>
      <c r="AA41" s="520" t="s">
        <v>5935</v>
      </c>
      <c r="AB41" s="520" t="s">
        <v>5935</v>
      </c>
      <c r="AC41" s="520" t="s">
        <v>6124</v>
      </c>
      <c r="AD41" s="520" t="s">
        <v>6436</v>
      </c>
      <c r="AE41" s="520" t="s">
        <v>6436</v>
      </c>
      <c r="AF41" s="520" t="s">
        <v>6641</v>
      </c>
      <c r="AG41" s="520" t="s">
        <v>6862</v>
      </c>
      <c r="AH41" s="520" t="s">
        <v>7039</v>
      </c>
      <c r="AI41" s="520" t="s">
        <v>7263</v>
      </c>
      <c r="AJ41" s="520" t="s">
        <v>7518</v>
      </c>
      <c r="AK41" s="520"/>
      <c r="AL41" s="196">
        <f t="shared" si="0"/>
        <v>0</v>
      </c>
      <c r="AM41" s="576">
        <v>1400</v>
      </c>
      <c r="AN41" s="161" t="s">
        <v>5007</v>
      </c>
      <c r="AO41" s="34" t="s">
        <v>7263</v>
      </c>
      <c r="AP41" s="31" t="s">
        <v>7861</v>
      </c>
      <c r="AQ41" s="31" t="s">
        <v>7926</v>
      </c>
      <c r="AR41" s="31" t="s">
        <v>8191</v>
      </c>
      <c r="AS41" s="31" t="s">
        <v>8191</v>
      </c>
      <c r="AT41" s="31"/>
      <c r="AU41" s="31"/>
      <c r="AV41" s="31"/>
      <c r="AW41" s="31"/>
      <c r="AX41" s="31"/>
      <c r="AY41" s="31"/>
      <c r="AZ41" s="31"/>
      <c r="BA41" s="31"/>
      <c r="BB41" s="31"/>
    </row>
    <row r="42" spans="1:54" x14ac:dyDescent="0.25">
      <c r="A42" s="59">
        <v>684</v>
      </c>
      <c r="B42" s="47" t="s">
        <v>5034</v>
      </c>
      <c r="C42" s="47" t="s">
        <v>5033</v>
      </c>
      <c r="D42" s="47" t="s">
        <v>473</v>
      </c>
      <c r="E42" s="491" t="s">
        <v>125</v>
      </c>
      <c r="F42" s="47" t="s">
        <v>4509</v>
      </c>
      <c r="G42" s="158" t="s">
        <v>5035</v>
      </c>
      <c r="H42" s="275" t="s">
        <v>5036</v>
      </c>
      <c r="I42" s="275" t="s">
        <v>5037</v>
      </c>
      <c r="J42" s="47"/>
      <c r="K42" s="47"/>
      <c r="L42" s="15">
        <v>1500</v>
      </c>
      <c r="M42" s="113">
        <v>0</v>
      </c>
      <c r="N42" s="113">
        <v>0</v>
      </c>
      <c r="O42" s="113">
        <v>0</v>
      </c>
      <c r="P42" s="113">
        <v>0</v>
      </c>
      <c r="Q42" s="113">
        <v>0</v>
      </c>
      <c r="R42" s="113">
        <v>0</v>
      </c>
      <c r="S42" s="113">
        <v>0</v>
      </c>
      <c r="T42" s="113">
        <v>0</v>
      </c>
      <c r="U42" s="113">
        <v>0</v>
      </c>
      <c r="V42" s="113">
        <v>0</v>
      </c>
      <c r="W42" s="113">
        <v>0</v>
      </c>
      <c r="X42" s="113">
        <v>0</v>
      </c>
      <c r="Y42" s="520">
        <v>0</v>
      </c>
      <c r="Z42" s="520" t="s">
        <v>5438</v>
      </c>
      <c r="AA42" s="520" t="s">
        <v>5956</v>
      </c>
      <c r="AB42" s="520" t="s">
        <v>6204</v>
      </c>
      <c r="AC42" s="520" t="s">
        <v>6335</v>
      </c>
      <c r="AD42" s="520" t="s">
        <v>6669</v>
      </c>
      <c r="AE42" s="520" t="s">
        <v>7019</v>
      </c>
      <c r="AF42" s="520" t="s">
        <v>7019</v>
      </c>
      <c r="AG42" s="520" t="s">
        <v>7309</v>
      </c>
      <c r="AH42" s="520" t="s">
        <v>7613</v>
      </c>
      <c r="AI42" s="520"/>
      <c r="AJ42" s="520"/>
      <c r="AK42" s="520"/>
      <c r="AL42" s="196">
        <f t="shared" si="0"/>
        <v>1500</v>
      </c>
      <c r="AM42" s="576">
        <v>1500</v>
      </c>
      <c r="AN42" s="161" t="s">
        <v>5038</v>
      </c>
      <c r="AO42" s="34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</row>
    <row r="43" spans="1:54" x14ac:dyDescent="0.25">
      <c r="A43" s="59">
        <v>686</v>
      </c>
      <c r="B43" s="47" t="s">
        <v>5047</v>
      </c>
      <c r="C43" s="47" t="s">
        <v>5046</v>
      </c>
      <c r="D43" s="47" t="s">
        <v>2582</v>
      </c>
      <c r="E43" s="339" t="s">
        <v>125</v>
      </c>
      <c r="F43" s="47" t="s">
        <v>4509</v>
      </c>
      <c r="G43" s="158" t="s">
        <v>5048</v>
      </c>
      <c r="H43" s="275" t="s">
        <v>5049</v>
      </c>
      <c r="I43" s="275" t="s">
        <v>5050</v>
      </c>
      <c r="J43" s="47"/>
      <c r="K43" s="47"/>
      <c r="L43" s="15">
        <v>1400</v>
      </c>
      <c r="M43" s="113">
        <v>0</v>
      </c>
      <c r="N43" s="113">
        <v>0</v>
      </c>
      <c r="O43" s="113">
        <v>0</v>
      </c>
      <c r="P43" s="113">
        <v>0</v>
      </c>
      <c r="Q43" s="113">
        <v>0</v>
      </c>
      <c r="R43" s="113">
        <v>0</v>
      </c>
      <c r="S43" s="113">
        <v>0</v>
      </c>
      <c r="T43" s="113">
        <v>0</v>
      </c>
      <c r="U43" s="113">
        <v>0</v>
      </c>
      <c r="V43" s="113">
        <v>0</v>
      </c>
      <c r="W43" s="113">
        <v>0</v>
      </c>
      <c r="X43" s="113">
        <v>0</v>
      </c>
      <c r="Y43" s="520" t="s">
        <v>5587</v>
      </c>
      <c r="Z43" s="520" t="s">
        <v>5986</v>
      </c>
      <c r="AA43" s="520" t="s">
        <v>5986</v>
      </c>
      <c r="AB43" s="520">
        <v>0</v>
      </c>
      <c r="AC43" s="520" t="s">
        <v>6278</v>
      </c>
      <c r="AD43" s="520" t="s">
        <v>6278</v>
      </c>
      <c r="AE43" s="520" t="s">
        <v>6656</v>
      </c>
      <c r="AF43" s="520" t="s">
        <v>6656</v>
      </c>
      <c r="AG43" s="520" t="s">
        <v>7030</v>
      </c>
      <c r="AH43" s="520" t="s">
        <v>7297</v>
      </c>
      <c r="AI43" s="520" t="s">
        <v>7507</v>
      </c>
      <c r="AJ43" s="520" t="s">
        <v>7853</v>
      </c>
      <c r="AK43" s="520"/>
      <c r="AL43" s="196">
        <f t="shared" si="0"/>
        <v>0</v>
      </c>
      <c r="AM43" s="576">
        <v>1400</v>
      </c>
      <c r="AN43" s="161" t="s">
        <v>5051</v>
      </c>
      <c r="AO43" s="34" t="s">
        <v>8402</v>
      </c>
      <c r="AP43" s="31" t="s">
        <v>8402</v>
      </c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</row>
    <row r="44" spans="1:54" x14ac:dyDescent="0.25">
      <c r="A44" s="59">
        <v>688</v>
      </c>
      <c r="B44" s="47" t="s">
        <v>5077</v>
      </c>
      <c r="C44" s="47" t="s">
        <v>1058</v>
      </c>
      <c r="D44" s="47" t="s">
        <v>5076</v>
      </c>
      <c r="E44" s="339" t="s">
        <v>125</v>
      </c>
      <c r="F44" s="47" t="s">
        <v>4509</v>
      </c>
      <c r="G44" s="158" t="s">
        <v>5078</v>
      </c>
      <c r="H44" s="7" t="s">
        <v>5079</v>
      </c>
      <c r="J44" s="47"/>
      <c r="K44" s="47"/>
      <c r="L44" s="15">
        <v>1500</v>
      </c>
      <c r="M44" s="113">
        <v>0</v>
      </c>
      <c r="N44" s="113">
        <v>0</v>
      </c>
      <c r="O44" s="113">
        <v>0</v>
      </c>
      <c r="P44" s="113">
        <v>0</v>
      </c>
      <c r="Q44" s="113">
        <v>0</v>
      </c>
      <c r="R44" s="113">
        <v>0</v>
      </c>
      <c r="S44" s="113">
        <v>0</v>
      </c>
      <c r="T44" s="113">
        <v>0</v>
      </c>
      <c r="U44" s="113">
        <v>0</v>
      </c>
      <c r="V44" s="113">
        <v>0</v>
      </c>
      <c r="W44" s="113">
        <v>0</v>
      </c>
      <c r="X44" s="113">
        <v>0</v>
      </c>
      <c r="Y44" s="520" t="s">
        <v>6306</v>
      </c>
      <c r="Z44" s="520" t="s">
        <v>6306</v>
      </c>
      <c r="AA44" s="520" t="s">
        <v>6306</v>
      </c>
      <c r="AB44" s="520" t="s">
        <v>6306</v>
      </c>
      <c r="AC44" s="520" t="s">
        <v>7088</v>
      </c>
      <c r="AD44" s="520" t="s">
        <v>7088</v>
      </c>
      <c r="AE44" s="520" t="s">
        <v>7088</v>
      </c>
      <c r="AF44" s="520" t="s">
        <v>7525</v>
      </c>
      <c r="AG44" s="520" t="s">
        <v>7525</v>
      </c>
      <c r="AH44" s="520" t="s">
        <v>7525</v>
      </c>
      <c r="AI44" s="520" t="s">
        <v>7525</v>
      </c>
      <c r="AJ44" s="520"/>
      <c r="AK44" s="520"/>
      <c r="AL44" s="196">
        <f t="shared" si="0"/>
        <v>0</v>
      </c>
      <c r="AM44" s="576">
        <v>1500</v>
      </c>
      <c r="AN44" s="161" t="s">
        <v>5080</v>
      </c>
      <c r="AO44" s="34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</row>
    <row r="45" spans="1:54" x14ac:dyDescent="0.25">
      <c r="A45" s="59">
        <v>691</v>
      </c>
      <c r="B45" s="47" t="s">
        <v>5121</v>
      </c>
      <c r="C45" s="47" t="s">
        <v>5120</v>
      </c>
      <c r="D45" s="47" t="s">
        <v>215</v>
      </c>
      <c r="E45" s="339" t="s">
        <v>125</v>
      </c>
      <c r="F45" s="47" t="s">
        <v>4509</v>
      </c>
      <c r="G45" s="158"/>
      <c r="H45" s="275" t="s">
        <v>5122</v>
      </c>
      <c r="J45" s="47"/>
      <c r="K45" s="47"/>
      <c r="L45" s="15">
        <v>1300</v>
      </c>
      <c r="M45" s="113">
        <v>0</v>
      </c>
      <c r="N45" s="113">
        <v>0</v>
      </c>
      <c r="O45" s="113">
        <v>0</v>
      </c>
      <c r="P45" s="113">
        <v>0</v>
      </c>
      <c r="Q45" s="113">
        <v>0</v>
      </c>
      <c r="R45" s="113">
        <v>0</v>
      </c>
      <c r="S45" s="113">
        <v>0</v>
      </c>
      <c r="T45" s="113">
        <v>0</v>
      </c>
      <c r="U45" s="113">
        <v>0</v>
      </c>
      <c r="V45" s="113">
        <v>0</v>
      </c>
      <c r="W45" s="113">
        <v>0</v>
      </c>
      <c r="X45" s="113">
        <v>0</v>
      </c>
      <c r="Y45" s="520" t="s">
        <v>5124</v>
      </c>
      <c r="Z45" s="520" t="s">
        <v>5347</v>
      </c>
      <c r="AA45" s="520" t="s">
        <v>5646</v>
      </c>
      <c r="AB45" s="520" t="s">
        <v>5703</v>
      </c>
      <c r="AC45" s="520" t="s">
        <v>5754</v>
      </c>
      <c r="AD45" s="520" t="s">
        <v>6041</v>
      </c>
      <c r="AE45" s="520" t="s">
        <v>6236</v>
      </c>
      <c r="AF45" s="520" t="s">
        <v>6496</v>
      </c>
      <c r="AG45" s="520" t="s">
        <v>6706</v>
      </c>
      <c r="AH45" s="520" t="s">
        <v>6884</v>
      </c>
      <c r="AI45" s="520" t="s">
        <v>7125</v>
      </c>
      <c r="AJ45" s="520" t="s">
        <v>7356</v>
      </c>
      <c r="AK45" s="520"/>
      <c r="AL45" s="196">
        <f t="shared" si="0"/>
        <v>0</v>
      </c>
      <c r="AM45" s="576">
        <v>1300</v>
      </c>
      <c r="AN45" s="161" t="s">
        <v>5123</v>
      </c>
      <c r="AO45" s="34"/>
      <c r="AP45" s="31" t="s">
        <v>7727</v>
      </c>
      <c r="AQ45" s="31" t="s">
        <v>7900</v>
      </c>
      <c r="AR45" s="31" t="s">
        <v>8096</v>
      </c>
      <c r="AS45" s="31" t="s">
        <v>8204</v>
      </c>
      <c r="AT45" s="31" t="s">
        <v>8276</v>
      </c>
      <c r="AU45" s="31"/>
      <c r="AV45" s="31"/>
      <c r="AW45" s="31"/>
      <c r="AX45" s="31"/>
      <c r="AY45" s="31"/>
      <c r="AZ45" s="31"/>
      <c r="BA45" s="31"/>
      <c r="BB45" s="31"/>
    </row>
    <row r="46" spans="1:54" ht="15.75" thickBot="1" x14ac:dyDescent="0.3">
      <c r="A46" s="59">
        <v>733</v>
      </c>
      <c r="B46" s="47" t="s">
        <v>6262</v>
      </c>
      <c r="C46" s="47" t="s">
        <v>6044</v>
      </c>
      <c r="D46" s="47" t="s">
        <v>6045</v>
      </c>
      <c r="E46" s="47"/>
      <c r="F46" s="47"/>
      <c r="G46" s="42" t="s">
        <v>6048</v>
      </c>
      <c r="H46" s="31" t="s">
        <v>6050</v>
      </c>
      <c r="I46" s="31" t="s">
        <v>6051</v>
      </c>
      <c r="J46" s="28" t="s">
        <v>6052</v>
      </c>
      <c r="K46" s="161" t="s">
        <v>7711</v>
      </c>
      <c r="L46" s="47"/>
      <c r="M46" s="47"/>
      <c r="N46" s="47"/>
      <c r="O46" s="47"/>
      <c r="P46" s="47"/>
      <c r="Q46" s="196"/>
      <c r="T46" s="47"/>
      <c r="U46" s="47"/>
      <c r="V46" s="47"/>
      <c r="W46" s="47"/>
      <c r="X46" s="47"/>
      <c r="Y46" s="113">
        <v>0</v>
      </c>
      <c r="Z46" s="113">
        <v>0</v>
      </c>
      <c r="AA46" s="135">
        <v>0</v>
      </c>
      <c r="AB46" s="135">
        <v>0</v>
      </c>
      <c r="AC46" s="135">
        <v>0</v>
      </c>
      <c r="AD46" s="47" t="s">
        <v>6053</v>
      </c>
      <c r="AE46" s="47" t="s">
        <v>6261</v>
      </c>
      <c r="AF46" s="7" t="s">
        <v>6535</v>
      </c>
      <c r="AG46" s="7" t="s">
        <v>6726</v>
      </c>
      <c r="AH46" s="7" t="s">
        <v>6937</v>
      </c>
      <c r="AI46" s="7" t="s">
        <v>7112</v>
      </c>
      <c r="AJ46" s="7" t="s">
        <v>7515</v>
      </c>
      <c r="AK46" s="520"/>
      <c r="AL46" s="196">
        <f t="shared" si="0"/>
        <v>0</v>
      </c>
      <c r="AM46" s="577">
        <v>1500</v>
      </c>
      <c r="AN46" s="161" t="s">
        <v>6052</v>
      </c>
      <c r="AO46" s="161"/>
      <c r="AQ46" s="275" t="s">
        <v>7939</v>
      </c>
    </row>
    <row r="47" spans="1:54" x14ac:dyDescent="0.25">
      <c r="A47" s="164"/>
      <c r="B47" s="7"/>
      <c r="C47" s="3"/>
      <c r="D47" s="3"/>
      <c r="E47" s="339"/>
      <c r="F47" s="47"/>
      <c r="G47" s="158"/>
      <c r="J47" s="47"/>
      <c r="K47" s="47"/>
      <c r="L47" s="47"/>
      <c r="M47" s="31"/>
      <c r="N47" s="31"/>
      <c r="O47" s="31"/>
      <c r="P47" s="31"/>
      <c r="Q47" s="79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463"/>
      <c r="AN47" s="28"/>
      <c r="AO47" s="28"/>
    </row>
    <row r="48" spans="1:54" x14ac:dyDescent="0.25">
      <c r="C48" s="3"/>
      <c r="D48" s="3"/>
      <c r="E48" s="339" t="s">
        <v>1</v>
      </c>
      <c r="F48" s="47" t="s">
        <v>2002</v>
      </c>
      <c r="G48" s="41" t="s">
        <v>2624</v>
      </c>
      <c r="H48" s="275" t="s">
        <v>2625</v>
      </c>
      <c r="I48" s="31"/>
      <c r="J48" s="28" t="s">
        <v>2626</v>
      </c>
      <c r="K48" s="28"/>
      <c r="L48" s="19">
        <v>1200</v>
      </c>
      <c r="M48" s="47" t="s">
        <v>2627</v>
      </c>
      <c r="N48" s="47" t="s">
        <v>2968</v>
      </c>
      <c r="O48" s="47"/>
      <c r="P48" s="47"/>
      <c r="Q48" s="196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19"/>
      <c r="AO48" s="28"/>
    </row>
    <row r="49" spans="1:54" x14ac:dyDescent="0.25">
      <c r="A49" s="59">
        <v>624</v>
      </c>
      <c r="B49" s="196" t="s">
        <v>2623</v>
      </c>
      <c r="C49" s="47" t="s">
        <v>2621</v>
      </c>
      <c r="D49" s="47" t="s">
        <v>112</v>
      </c>
      <c r="E49" s="47"/>
      <c r="F49" s="47"/>
      <c r="G49" s="53" t="s">
        <v>2983</v>
      </c>
      <c r="H49" s="31" t="s">
        <v>2984</v>
      </c>
      <c r="I49" s="31" t="s">
        <v>2985</v>
      </c>
      <c r="J49" s="28" t="s">
        <v>2986</v>
      </c>
      <c r="K49" s="28"/>
      <c r="L49" s="15">
        <v>1400</v>
      </c>
      <c r="M49" s="113">
        <v>0</v>
      </c>
      <c r="N49" s="113">
        <v>0</v>
      </c>
      <c r="O49" s="47" t="s">
        <v>2987</v>
      </c>
      <c r="P49" s="47"/>
      <c r="Q49" s="196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>
        <v>0</v>
      </c>
      <c r="AM49" s="47"/>
      <c r="AN49" s="19"/>
      <c r="AO49" s="28"/>
    </row>
    <row r="50" spans="1:54" x14ac:dyDescent="0.25">
      <c r="A50" s="59">
        <v>649</v>
      </c>
      <c r="B50" s="47" t="s">
        <v>2988</v>
      </c>
      <c r="C50" s="47" t="s">
        <v>2981</v>
      </c>
      <c r="D50" s="47" t="s">
        <v>2982</v>
      </c>
      <c r="E50" s="47"/>
      <c r="F50" s="47"/>
      <c r="G50" s="53"/>
      <c r="H50" s="53"/>
      <c r="I50" s="53"/>
      <c r="J50" s="47"/>
      <c r="K50" s="47"/>
      <c r="L50" s="47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31">
        <v>0</v>
      </c>
      <c r="AM50" s="24"/>
    </row>
    <row r="51" spans="1:54" x14ac:dyDescent="0.25">
      <c r="A51" s="511"/>
      <c r="B51" s="339"/>
      <c r="C51" s="47"/>
      <c r="D51" s="47"/>
      <c r="E51" s="47"/>
      <c r="F51" s="47"/>
      <c r="G51" s="53"/>
      <c r="H51" s="53"/>
      <c r="I51" s="53"/>
      <c r="J51" s="47"/>
      <c r="K51" s="47"/>
      <c r="L51" s="47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24"/>
    </row>
    <row r="52" spans="1:54" x14ac:dyDescent="0.25">
      <c r="A52" s="622" t="s">
        <v>4574</v>
      </c>
      <c r="B52" s="623"/>
      <c r="C52" s="47" t="s">
        <v>2491</v>
      </c>
      <c r="D52" s="47" t="s">
        <v>1287</v>
      </c>
      <c r="E52" s="339" t="s">
        <v>1</v>
      </c>
      <c r="F52" s="47" t="s">
        <v>2379</v>
      </c>
      <c r="G52" s="41" t="s">
        <v>2493</v>
      </c>
      <c r="H52" s="275" t="s">
        <v>990</v>
      </c>
      <c r="I52" s="53"/>
      <c r="J52" s="28" t="s">
        <v>2495</v>
      </c>
      <c r="K52" s="28"/>
      <c r="L52" s="15">
        <v>1300</v>
      </c>
      <c r="M52" s="47" t="s">
        <v>2971</v>
      </c>
      <c r="N52" s="47" t="s">
        <v>3346</v>
      </c>
      <c r="O52" s="47" t="s">
        <v>3346</v>
      </c>
      <c r="P52" s="47" t="s">
        <v>3346</v>
      </c>
      <c r="Q52" s="47" t="s">
        <v>3346</v>
      </c>
      <c r="R52" s="47" t="s">
        <v>4078</v>
      </c>
      <c r="S52" s="47" t="s">
        <v>4078</v>
      </c>
      <c r="T52" s="47" t="s">
        <v>4078</v>
      </c>
      <c r="U52" s="47" t="s">
        <v>4174</v>
      </c>
      <c r="V52" s="47" t="s">
        <v>4282</v>
      </c>
      <c r="W52" s="47" t="s">
        <v>4571</v>
      </c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>
        <f>+L52*(COUNTBLANK(M52:AB52)-1)</f>
        <v>5200</v>
      </c>
      <c r="AM52" s="47"/>
      <c r="AN52" s="19"/>
      <c r="AO52" s="28"/>
    </row>
    <row r="53" spans="1:54" x14ac:dyDescent="0.25">
      <c r="A53" s="59">
        <v>603</v>
      </c>
      <c r="B53" s="196" t="s">
        <v>2492</v>
      </c>
      <c r="C53" s="47"/>
      <c r="D53" s="47"/>
      <c r="E53" s="47"/>
      <c r="F53" s="47"/>
      <c r="G53" s="53"/>
      <c r="H53" s="53"/>
      <c r="I53" s="53"/>
      <c r="J53" s="47"/>
      <c r="K53" s="47"/>
      <c r="L53" s="47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24"/>
    </row>
    <row r="54" spans="1:54" x14ac:dyDescent="0.25">
      <c r="A54" s="37"/>
      <c r="B54" s="31"/>
      <c r="C54" s="47"/>
      <c r="D54" s="47"/>
      <c r="E54" s="31"/>
      <c r="F54" s="31"/>
      <c r="G54" s="31"/>
      <c r="H54" s="31"/>
      <c r="I54" s="31"/>
      <c r="J54" s="47"/>
      <c r="K54" s="47"/>
      <c r="L54" s="47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24"/>
    </row>
    <row r="55" spans="1:54" x14ac:dyDescent="0.25">
      <c r="A55" s="31"/>
      <c r="B55" s="31"/>
      <c r="C55" s="47" t="s">
        <v>2516</v>
      </c>
      <c r="D55" s="47" t="s">
        <v>265</v>
      </c>
      <c r="E55" s="339" t="s">
        <v>1</v>
      </c>
      <c r="F55" s="47" t="s">
        <v>2379</v>
      </c>
      <c r="G55" s="53" t="s">
        <v>2518</v>
      </c>
      <c r="H55" s="53" t="s">
        <v>2806</v>
      </c>
      <c r="I55" s="53"/>
      <c r="J55" s="28"/>
      <c r="K55" s="28"/>
      <c r="L55" s="15">
        <v>1400</v>
      </c>
      <c r="M55" s="47" t="s">
        <v>2519</v>
      </c>
      <c r="N55" s="47" t="s">
        <v>3223</v>
      </c>
      <c r="O55" s="47"/>
      <c r="P55" s="47"/>
      <c r="Q55" s="196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>
        <f>+L55*(COUNTBLANK(M55:AB55)-1)</f>
        <v>18200</v>
      </c>
      <c r="AM55" s="47"/>
      <c r="AN55" s="19"/>
      <c r="AO55" s="28"/>
    </row>
    <row r="56" spans="1:54" x14ac:dyDescent="0.25">
      <c r="A56" s="59">
        <v>608</v>
      </c>
      <c r="B56" s="196" t="s">
        <v>2517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24"/>
    </row>
    <row r="57" spans="1:54" x14ac:dyDescent="0.25">
      <c r="A57" s="59">
        <v>573</v>
      </c>
      <c r="B57" s="196" t="s">
        <v>2266</v>
      </c>
      <c r="C57" s="19" t="s">
        <v>2264</v>
      </c>
      <c r="D57" s="31" t="s">
        <v>2265</v>
      </c>
      <c r="E57" s="339" t="s">
        <v>1</v>
      </c>
      <c r="F57" s="47" t="s">
        <v>2379</v>
      </c>
      <c r="G57" s="53" t="s">
        <v>2267</v>
      </c>
      <c r="H57" s="31" t="s">
        <v>2268</v>
      </c>
      <c r="I57" s="31" t="s">
        <v>2269</v>
      </c>
      <c r="J57" s="441" t="s">
        <v>2681</v>
      </c>
      <c r="K57" s="442" t="s">
        <v>4422</v>
      </c>
      <c r="L57" s="408">
        <v>1400</v>
      </c>
      <c r="M57" s="47" t="s">
        <v>2756</v>
      </c>
      <c r="N57" s="47" t="s">
        <v>2923</v>
      </c>
      <c r="O57" s="47" t="s">
        <v>3252</v>
      </c>
      <c r="P57" s="47" t="s">
        <v>3252</v>
      </c>
      <c r="Q57" s="196" t="s">
        <v>3550</v>
      </c>
      <c r="R57" s="47" t="s">
        <v>3550</v>
      </c>
      <c r="S57" s="47" t="s">
        <v>3799</v>
      </c>
      <c r="T57" s="47" t="s">
        <v>3934</v>
      </c>
      <c r="U57" s="47" t="s">
        <v>4215</v>
      </c>
      <c r="V57" s="47" t="s">
        <v>4422</v>
      </c>
      <c r="W57" s="47" t="s">
        <v>4707</v>
      </c>
      <c r="X57" s="47" t="s">
        <v>5012</v>
      </c>
      <c r="Y57" s="520" t="s">
        <v>5403</v>
      </c>
      <c r="Z57" s="520" t="s">
        <v>5403</v>
      </c>
      <c r="AA57" s="520" t="s">
        <v>5892</v>
      </c>
      <c r="AB57" s="520" t="s">
        <v>5892</v>
      </c>
      <c r="AC57" s="520" t="s">
        <v>5892</v>
      </c>
      <c r="AD57" s="520" t="s">
        <v>6219</v>
      </c>
      <c r="AE57" s="520" t="s">
        <v>6532</v>
      </c>
      <c r="AF57" s="520" t="s">
        <v>6702</v>
      </c>
      <c r="AG57" s="520" t="s">
        <v>6993</v>
      </c>
      <c r="AH57" s="520" t="s">
        <v>6993</v>
      </c>
      <c r="AI57" s="520" t="s">
        <v>7372</v>
      </c>
      <c r="AJ57" s="520" t="s">
        <v>7622</v>
      </c>
      <c r="AK57" s="520"/>
      <c r="AL57" s="196">
        <f>+AM57*(COUNTBLANK(Y57:AI57)-0)</f>
        <v>0</v>
      </c>
      <c r="AM57" s="576">
        <v>1500</v>
      </c>
      <c r="AN57" s="161"/>
      <c r="AO57" s="58" t="s">
        <v>7622</v>
      </c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</row>
    <row r="58" spans="1:54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24"/>
    </row>
    <row r="59" spans="1:54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24"/>
    </row>
    <row r="60" spans="1:54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24"/>
    </row>
    <row r="61" spans="1:54" x14ac:dyDescent="0.25">
      <c r="A61" s="31"/>
      <c r="B61" s="31"/>
      <c r="C61" s="47"/>
      <c r="D61" s="47"/>
      <c r="E61" s="47"/>
      <c r="F61" s="47"/>
      <c r="G61" s="53"/>
      <c r="H61" s="53"/>
      <c r="I61" s="53"/>
      <c r="J61" s="47"/>
      <c r="K61" s="47"/>
      <c r="L61" s="47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24"/>
    </row>
    <row r="62" spans="1:54" x14ac:dyDescent="0.25">
      <c r="A62" s="59"/>
      <c r="B62" s="47"/>
      <c r="C62" s="47"/>
      <c r="D62" s="47"/>
      <c r="E62" s="47"/>
      <c r="F62" s="47"/>
      <c r="G62" s="53"/>
      <c r="H62" s="53"/>
      <c r="I62" s="53"/>
      <c r="J62" s="47"/>
      <c r="K62" s="47"/>
      <c r="L62" s="47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24"/>
    </row>
    <row r="63" spans="1:54" x14ac:dyDescent="0.25">
      <c r="A63" s="37"/>
      <c r="B63" s="31"/>
      <c r="C63" s="47"/>
      <c r="D63" s="47"/>
      <c r="E63" s="47"/>
      <c r="F63" s="47"/>
      <c r="G63" s="53"/>
      <c r="H63" s="53"/>
      <c r="I63" s="53"/>
      <c r="J63" s="47"/>
      <c r="K63" s="47"/>
      <c r="L63" s="47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24"/>
    </row>
    <row r="64" spans="1:54" x14ac:dyDescent="0.25">
      <c r="A64" s="59"/>
      <c r="B64" s="47"/>
      <c r="C64" s="47"/>
      <c r="D64" s="47"/>
      <c r="E64" s="47"/>
      <c r="F64" s="47"/>
      <c r="G64" s="53"/>
      <c r="H64" s="53"/>
      <c r="I64" s="53"/>
      <c r="J64" s="47"/>
      <c r="K64" s="47"/>
      <c r="L64" s="47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24"/>
    </row>
    <row r="65" spans="1:39" x14ac:dyDescent="0.25">
      <c r="A65" s="59"/>
      <c r="B65" s="47"/>
      <c r="C65" s="47"/>
      <c r="D65" s="47"/>
      <c r="E65" s="47"/>
      <c r="F65" s="47"/>
      <c r="G65" s="53"/>
      <c r="H65" s="53"/>
      <c r="I65" s="53"/>
      <c r="J65" s="47"/>
      <c r="K65" s="47"/>
      <c r="L65" s="47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24"/>
    </row>
    <row r="66" spans="1:39" x14ac:dyDescent="0.25">
      <c r="A66" s="59"/>
      <c r="B66" s="47"/>
      <c r="C66" s="47"/>
      <c r="D66" s="47"/>
      <c r="E66" s="47"/>
      <c r="F66" s="47"/>
      <c r="G66" s="53"/>
      <c r="H66" s="53"/>
      <c r="I66" s="53"/>
      <c r="J66" s="47"/>
      <c r="K66" s="47"/>
      <c r="L66" s="47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24"/>
    </row>
    <row r="67" spans="1:39" x14ac:dyDescent="0.25">
      <c r="A67" s="59"/>
      <c r="B67" s="47"/>
      <c r="C67" s="47"/>
      <c r="D67" s="47"/>
      <c r="E67" s="47"/>
      <c r="F67" s="47"/>
      <c r="G67" s="53"/>
      <c r="H67" s="53"/>
      <c r="I67" s="53"/>
      <c r="J67" s="47"/>
      <c r="K67" s="47"/>
      <c r="L67" s="47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24"/>
    </row>
    <row r="68" spans="1:39" x14ac:dyDescent="0.25">
      <c r="A68" s="37"/>
      <c r="B68" s="31"/>
      <c r="C68" s="47"/>
      <c r="D68" s="47"/>
      <c r="E68" s="31"/>
      <c r="F68" s="31"/>
      <c r="G68" s="31"/>
      <c r="H68" s="31"/>
      <c r="I68" s="31"/>
      <c r="J68" s="47"/>
      <c r="K68" s="47"/>
      <c r="L68" s="47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24"/>
    </row>
    <row r="69" spans="1:39" x14ac:dyDescent="0.2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24"/>
    </row>
    <row r="70" spans="1:39" x14ac:dyDescent="0.2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24"/>
    </row>
    <row r="71" spans="1:39" x14ac:dyDescent="0.25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24"/>
    </row>
    <row r="72" spans="1:39" x14ac:dyDescent="0.2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24"/>
    </row>
    <row r="73" spans="1:39" x14ac:dyDescent="0.25">
      <c r="A73" s="31"/>
      <c r="B73" s="31"/>
    </row>
  </sheetData>
  <mergeCells count="1">
    <mergeCell ref="A52:B52"/>
  </mergeCells>
  <pageMargins left="0.2" right="0.2" top="0.25" bottom="0.25" header="0.05" footer="0.05"/>
  <pageSetup paperSize="9" scale="92" orientation="portrait" horizontalDpi="4294967293" verticalDpi="4294967293" r:id="rId1"/>
  <headerFooter>
    <oddHeader>&amp;L&amp;"Calibri"&amp;10&amp;K000000CLASSIFICATION: C1 - CONTROLLED&amp;1#</oddHeader>
  </headerFooter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Y67"/>
  <sheetViews>
    <sheetView zoomScaleNormal="100" workbookViewId="0">
      <pane xSplit="4" topLeftCell="BF1" activePane="topRight" state="frozen"/>
      <selection pane="topRight" activeCell="BF29" sqref="BF29"/>
    </sheetView>
  </sheetViews>
  <sheetFormatPr defaultRowHeight="15" outlineLevelCol="1" x14ac:dyDescent="0.25"/>
  <cols>
    <col min="1" max="1" width="10.28515625" bestFit="1" customWidth="1"/>
    <col min="2" max="2" width="21.7109375" bestFit="1" customWidth="1"/>
    <col min="3" max="3" width="32" customWidth="1"/>
    <col min="4" max="4" width="33.85546875" bestFit="1" customWidth="1"/>
    <col min="5" max="5" width="11.42578125" hidden="1" customWidth="1"/>
    <col min="6" max="6" width="8.5703125" hidden="1" customWidth="1" outlineLevel="1"/>
    <col min="7" max="9" width="13.28515625" customWidth="1" outlineLevel="1"/>
    <col min="10" max="10" width="11" customWidth="1" outlineLevel="1"/>
    <col min="11" max="11" width="7.7109375" customWidth="1" outlineLevel="1"/>
    <col min="12" max="12" width="9.28515625" customWidth="1" outlineLevel="1"/>
    <col min="13" max="13" width="10.42578125" customWidth="1" outlineLevel="1"/>
    <col min="14" max="14" width="9.28515625" customWidth="1" outlineLevel="1"/>
    <col min="15" max="15" width="9.140625" customWidth="1" outlineLevel="1"/>
    <col min="16" max="16" width="10.5703125" customWidth="1" outlineLevel="1"/>
    <col min="17" max="18" width="9.28515625" customWidth="1" outlineLevel="1"/>
    <col min="19" max="20" width="9.140625" customWidth="1" outlineLevel="1"/>
    <col min="21" max="21" width="9.7109375" customWidth="1" outlineLevel="1"/>
    <col min="22" max="22" width="9.85546875" customWidth="1" outlineLevel="1"/>
    <col min="23" max="23" width="10.140625" customWidth="1" outlineLevel="1"/>
    <col min="24" max="24" width="10.140625" style="275" customWidth="1" outlineLevel="1"/>
    <col min="25" max="25" width="14.42578125" customWidth="1" outlineLevel="1"/>
    <col min="26" max="26" width="12.140625" customWidth="1" outlineLevel="1"/>
    <col min="27" max="28" width="12.140625" style="275" customWidth="1"/>
    <col min="29" max="30" width="12.28515625" customWidth="1"/>
    <col min="31" max="37" width="9.140625" customWidth="1"/>
    <col min="38" max="39" width="9.140625" style="275" customWidth="1"/>
    <col min="40" max="40" width="11" style="275" customWidth="1"/>
    <col min="41" max="47" width="9.140625" style="275" customWidth="1"/>
    <col min="48" max="52" width="10.42578125" style="275" customWidth="1"/>
    <col min="53" max="53" width="9.140625" style="275" customWidth="1"/>
    <col min="54" max="55" width="9.140625" style="275"/>
    <col min="56" max="56" width="11.42578125" style="275" hidden="1" customWidth="1"/>
    <col min="57" max="59" width="9.140625" style="275"/>
    <col min="63" max="64" width="9.140625" style="275"/>
  </cols>
  <sheetData>
    <row r="1" spans="1:77" ht="15.75" thickBot="1" x14ac:dyDescent="0.3">
      <c r="C1" s="31"/>
      <c r="D1" s="31"/>
      <c r="X1" s="255" t="s">
        <v>2358</v>
      </c>
      <c r="AA1" s="275">
        <f>+SUBTOTAL(9, AA3:AA84)</f>
        <v>0</v>
      </c>
      <c r="BB1" s="275">
        <f>+SUBTOTAL(9, BB3:BB38)</f>
        <v>21000</v>
      </c>
    </row>
    <row r="2" spans="1:77" ht="45.75" thickBot="1" x14ac:dyDescent="0.3">
      <c r="A2" s="38" t="s">
        <v>416</v>
      </c>
      <c r="B2" s="264" t="s">
        <v>88</v>
      </c>
      <c r="C2" s="38" t="s">
        <v>89</v>
      </c>
      <c r="D2" s="38" t="s">
        <v>90</v>
      </c>
      <c r="E2" s="260" t="s">
        <v>91</v>
      </c>
      <c r="F2" s="38" t="s">
        <v>0</v>
      </c>
      <c r="G2" s="38" t="s">
        <v>671</v>
      </c>
      <c r="H2" s="38" t="s">
        <v>1694</v>
      </c>
      <c r="I2" s="38" t="s">
        <v>1655</v>
      </c>
      <c r="J2" s="29" t="s">
        <v>92</v>
      </c>
      <c r="K2" s="29" t="s">
        <v>99</v>
      </c>
      <c r="L2" s="283" t="s">
        <v>2077</v>
      </c>
      <c r="M2" s="284">
        <v>44337</v>
      </c>
      <c r="N2" s="160" t="s">
        <v>2153</v>
      </c>
      <c r="O2" s="160" t="s">
        <v>2154</v>
      </c>
      <c r="P2" s="283" t="s">
        <v>2155</v>
      </c>
      <c r="Q2" s="194" t="s">
        <v>2156</v>
      </c>
      <c r="R2" s="241" t="s">
        <v>2157</v>
      </c>
      <c r="S2" s="187" t="s">
        <v>2158</v>
      </c>
      <c r="T2" s="241" t="s">
        <v>2159</v>
      </c>
      <c r="U2" s="241" t="s">
        <v>2160</v>
      </c>
      <c r="V2" s="81">
        <v>44593</v>
      </c>
      <c r="W2" s="81">
        <v>44621</v>
      </c>
      <c r="X2" s="330">
        <f>+SUM(X3:X66)</f>
        <v>0</v>
      </c>
      <c r="Y2" s="167" t="s">
        <v>1060</v>
      </c>
      <c r="Z2" s="167" t="s">
        <v>99</v>
      </c>
      <c r="AA2" s="198" t="s">
        <v>4195</v>
      </c>
      <c r="AB2" s="410" t="s">
        <v>4020</v>
      </c>
      <c r="AC2" s="348" t="s">
        <v>2406</v>
      </c>
      <c r="AD2" s="348" t="s">
        <v>2523</v>
      </c>
      <c r="AE2" s="348" t="s">
        <v>2730</v>
      </c>
      <c r="AF2" s="348" t="s">
        <v>2900</v>
      </c>
      <c r="AG2" s="348" t="s">
        <v>2901</v>
      </c>
      <c r="AH2" s="348" t="s">
        <v>2902</v>
      </c>
      <c r="AI2" s="348" t="s">
        <v>3122</v>
      </c>
      <c r="AJ2" s="348" t="s">
        <v>3123</v>
      </c>
      <c r="AK2" s="348" t="s">
        <v>3124</v>
      </c>
      <c r="AL2" s="348" t="s">
        <v>3125</v>
      </c>
      <c r="AM2" s="348" t="s">
        <v>3911</v>
      </c>
      <c r="AN2" s="348" t="s">
        <v>3912</v>
      </c>
      <c r="AO2" s="348" t="s">
        <v>4782</v>
      </c>
      <c r="AP2" s="348" t="s">
        <v>5145</v>
      </c>
      <c r="AQ2" s="348" t="s">
        <v>4971</v>
      </c>
      <c r="AR2" s="348" t="s">
        <v>5146</v>
      </c>
      <c r="AS2" s="348" t="s">
        <v>5147</v>
      </c>
      <c r="AT2" s="348" t="s">
        <v>5148</v>
      </c>
      <c r="AU2" s="348" t="s">
        <v>5149</v>
      </c>
      <c r="AV2" s="348" t="s">
        <v>5150</v>
      </c>
      <c r="AW2" s="348" t="s">
        <v>5151</v>
      </c>
      <c r="AX2" s="348" t="s">
        <v>5152</v>
      </c>
      <c r="AY2" s="348" t="s">
        <v>5153</v>
      </c>
      <c r="AZ2" s="348" t="s">
        <v>5154</v>
      </c>
      <c r="BA2" s="302"/>
      <c r="BB2" s="581" t="s">
        <v>4022</v>
      </c>
      <c r="BC2" s="579" t="s">
        <v>7122</v>
      </c>
      <c r="BD2" s="404" t="s">
        <v>4022</v>
      </c>
      <c r="BE2" s="404" t="s">
        <v>92</v>
      </c>
      <c r="BF2" s="513" t="s">
        <v>99</v>
      </c>
      <c r="BG2" s="614" t="s">
        <v>7721</v>
      </c>
      <c r="BH2" s="532" t="s">
        <v>7616</v>
      </c>
      <c r="BI2" s="529" t="s">
        <v>7608</v>
      </c>
      <c r="BJ2" s="529" t="s">
        <v>7442</v>
      </c>
      <c r="BK2" s="529">
        <v>45474</v>
      </c>
      <c r="BL2" s="529" t="s">
        <v>7775</v>
      </c>
      <c r="BM2" s="529" t="s">
        <v>5146</v>
      </c>
      <c r="BN2" s="529" t="s">
        <v>5147</v>
      </c>
      <c r="BO2" s="529" t="s">
        <v>5148</v>
      </c>
      <c r="BP2" s="529" t="s">
        <v>5149</v>
      </c>
      <c r="BQ2" s="529" t="s">
        <v>5150</v>
      </c>
      <c r="BR2" s="529" t="s">
        <v>5151</v>
      </c>
      <c r="BS2" s="529" t="s">
        <v>5152</v>
      </c>
      <c r="BT2" s="529" t="s">
        <v>5153</v>
      </c>
      <c r="BU2" s="529" t="s">
        <v>5154</v>
      </c>
      <c r="BV2" s="404" t="s">
        <v>4782</v>
      </c>
      <c r="BW2" s="348" t="s">
        <v>3912</v>
      </c>
      <c r="BX2" s="348" t="s">
        <v>3911</v>
      </c>
      <c r="BY2" s="348" t="s">
        <v>3912</v>
      </c>
    </row>
    <row r="3" spans="1:77" s="317" customFormat="1" hidden="1" x14ac:dyDescent="0.25">
      <c r="A3" s="357">
        <v>518</v>
      </c>
      <c r="B3" s="359" t="s">
        <v>2035</v>
      </c>
      <c r="C3" s="298" t="s">
        <v>1265</v>
      </c>
      <c r="D3" s="298" t="s">
        <v>296</v>
      </c>
      <c r="E3" s="518" t="s">
        <v>1</v>
      </c>
      <c r="F3" s="298" t="s">
        <v>2002</v>
      </c>
      <c r="G3" s="358" t="s">
        <v>2026</v>
      </c>
      <c r="H3" s="358" t="s">
        <v>2027</v>
      </c>
      <c r="I3" s="298"/>
      <c r="J3" s="298">
        <v>4000</v>
      </c>
      <c r="K3" s="298">
        <v>1200</v>
      </c>
      <c r="L3" s="298">
        <v>1200</v>
      </c>
      <c r="M3" s="298">
        <v>1200</v>
      </c>
      <c r="N3" s="361">
        <v>1200</v>
      </c>
      <c r="O3" s="298">
        <v>1200</v>
      </c>
      <c r="P3" s="359">
        <v>1200</v>
      </c>
      <c r="Q3" s="298">
        <v>1200</v>
      </c>
      <c r="R3" s="298">
        <v>1200</v>
      </c>
      <c r="S3" s="298">
        <v>1200</v>
      </c>
      <c r="T3" s="298">
        <v>1200</v>
      </c>
      <c r="U3" s="298">
        <v>1200</v>
      </c>
      <c r="V3" s="298">
        <v>1200</v>
      </c>
      <c r="W3" s="298">
        <v>1200</v>
      </c>
      <c r="Y3" s="298"/>
      <c r="Z3" s="298"/>
      <c r="AA3" s="298"/>
      <c r="AB3" s="15"/>
      <c r="BB3" s="580">
        <f>+AB3*(COUNTBLANK(AC3:BA3)-1)</f>
        <v>0</v>
      </c>
      <c r="BC3" s="211"/>
      <c r="BD3" s="211"/>
      <c r="BE3" s="211"/>
      <c r="BF3" s="173"/>
      <c r="BG3" s="536"/>
    </row>
    <row r="4" spans="1:77" x14ac:dyDescent="0.25">
      <c r="A4" s="59">
        <v>520</v>
      </c>
      <c r="B4" s="196" t="s">
        <v>2036</v>
      </c>
      <c r="C4" s="31" t="s">
        <v>2031</v>
      </c>
      <c r="D4" s="31" t="s">
        <v>233</v>
      </c>
      <c r="E4" s="339" t="s">
        <v>1</v>
      </c>
      <c r="F4" s="47" t="s">
        <v>2002</v>
      </c>
      <c r="G4" s="53" t="s">
        <v>2032</v>
      </c>
      <c r="H4" s="47" t="s">
        <v>2033</v>
      </c>
      <c r="I4" s="47" t="s">
        <v>2034</v>
      </c>
      <c r="J4" s="28">
        <v>4000</v>
      </c>
      <c r="K4" s="28">
        <v>1200</v>
      </c>
      <c r="L4" s="229">
        <v>1200</v>
      </c>
      <c r="M4" s="229">
        <v>1200</v>
      </c>
      <c r="N4" s="229">
        <v>0</v>
      </c>
      <c r="O4" s="229">
        <v>0</v>
      </c>
      <c r="P4" s="319">
        <v>0</v>
      </c>
      <c r="Q4" s="229">
        <v>0</v>
      </c>
      <c r="R4" s="229">
        <v>0</v>
      </c>
      <c r="S4" s="229">
        <v>0</v>
      </c>
      <c r="T4" s="229">
        <v>0</v>
      </c>
      <c r="U4" s="229">
        <v>0</v>
      </c>
      <c r="V4" s="229" t="s">
        <v>4263</v>
      </c>
      <c r="W4" s="229" t="s">
        <v>4263</v>
      </c>
      <c r="X4" s="275">
        <f>1200*(COUNTBLANK(L4:W4)-0)</f>
        <v>0</v>
      </c>
      <c r="Y4" s="19"/>
      <c r="Z4" s="28"/>
      <c r="AA4" s="28">
        <v>0</v>
      </c>
      <c r="AB4" s="15">
        <v>1200</v>
      </c>
      <c r="AC4" t="s">
        <v>4263</v>
      </c>
      <c r="AD4" t="s">
        <v>4263</v>
      </c>
      <c r="AE4" t="s">
        <v>4263</v>
      </c>
      <c r="AF4" t="s">
        <v>4760</v>
      </c>
      <c r="AG4" s="275" t="s">
        <v>4760</v>
      </c>
      <c r="AH4" s="275" t="s">
        <v>4760</v>
      </c>
      <c r="AI4" s="275" t="s">
        <v>4760</v>
      </c>
      <c r="AO4" s="541" t="s">
        <v>6011</v>
      </c>
      <c r="AP4" s="541" t="s">
        <v>6360</v>
      </c>
      <c r="AQ4" s="520" t="s">
        <v>6360</v>
      </c>
      <c r="AR4" s="520" t="s">
        <v>7108</v>
      </c>
      <c r="AS4" s="520" t="s">
        <v>7108</v>
      </c>
      <c r="AT4" s="520" t="s">
        <v>7108</v>
      </c>
      <c r="AU4" s="541"/>
      <c r="AV4" s="520"/>
      <c r="AW4" s="520"/>
      <c r="AX4" s="541"/>
      <c r="AY4" s="520"/>
      <c r="AZ4" s="520"/>
      <c r="BA4" s="275">
        <f>COUNTBLANK(AO4:AZ4)</f>
        <v>6</v>
      </c>
      <c r="BB4" s="586">
        <f>+BC4*(COUNTBLANK(AO4:AY4)-1)</f>
        <v>6000</v>
      </c>
      <c r="BC4" s="582">
        <v>1500</v>
      </c>
      <c r="BD4" s="578"/>
      <c r="BE4" s="601"/>
      <c r="BF4" s="601"/>
      <c r="BG4" s="173"/>
      <c r="BH4" t="s">
        <v>4267</v>
      </c>
    </row>
    <row r="5" spans="1:77" hidden="1" x14ac:dyDescent="0.25">
      <c r="A5" s="357">
        <v>530</v>
      </c>
      <c r="B5" s="359" t="s">
        <v>2063</v>
      </c>
      <c r="C5" s="298" t="s">
        <v>2061</v>
      </c>
      <c r="D5" s="298" t="s">
        <v>2062</v>
      </c>
      <c r="E5" s="518" t="s">
        <v>1</v>
      </c>
      <c r="F5" s="298" t="s">
        <v>2002</v>
      </c>
      <c r="G5" s="358" t="s">
        <v>2064</v>
      </c>
      <c r="H5" s="298" t="s">
        <v>2065</v>
      </c>
      <c r="I5" s="358"/>
      <c r="J5" s="298">
        <v>3500</v>
      </c>
      <c r="K5" s="298"/>
      <c r="L5" s="298"/>
      <c r="M5" s="298">
        <v>1200</v>
      </c>
      <c r="N5" s="298">
        <v>1200</v>
      </c>
      <c r="O5" s="298">
        <v>1200</v>
      </c>
      <c r="P5" s="359">
        <v>1200</v>
      </c>
      <c r="Q5" s="298">
        <v>1200</v>
      </c>
      <c r="R5" s="298">
        <v>1200</v>
      </c>
      <c r="S5" s="298">
        <v>1200</v>
      </c>
      <c r="T5" s="298">
        <v>1200</v>
      </c>
      <c r="U5" s="298">
        <v>1200</v>
      </c>
      <c r="V5" s="298">
        <v>1200</v>
      </c>
      <c r="W5" s="298">
        <v>1200</v>
      </c>
      <c r="X5" s="317">
        <f>1200*(COUNTBLANK(M5:W5)-0)</f>
        <v>0</v>
      </c>
      <c r="Y5" s="19"/>
      <c r="Z5" s="28"/>
      <c r="AA5" s="28"/>
      <c r="AB5" s="15"/>
      <c r="AO5" s="541"/>
      <c r="AP5" s="541"/>
      <c r="AQ5" s="520"/>
      <c r="AR5" s="520"/>
      <c r="AS5" s="541"/>
      <c r="AT5" s="541"/>
      <c r="AU5" s="541"/>
      <c r="AV5" s="520"/>
      <c r="AW5" s="520"/>
      <c r="AX5" s="541"/>
      <c r="AY5" s="520"/>
      <c r="AZ5" s="520"/>
      <c r="BA5" s="275">
        <f t="shared" ref="BA5:BA38" si="0">COUNTBLANK(AO5:AZ5)</f>
        <v>12</v>
      </c>
      <c r="BB5" s="586">
        <f>+BC5*(COUNTBLANK(AO5:AY5)-1)</f>
        <v>0</v>
      </c>
      <c r="BC5" s="583"/>
      <c r="BD5" s="578"/>
      <c r="BE5" s="601"/>
      <c r="BF5" s="601"/>
      <c r="BG5" s="173"/>
    </row>
    <row r="6" spans="1:77" s="317" customFormat="1" hidden="1" x14ac:dyDescent="0.25">
      <c r="A6" s="357">
        <v>532</v>
      </c>
      <c r="B6" s="359" t="s">
        <v>2069</v>
      </c>
      <c r="C6" s="298" t="s">
        <v>1391</v>
      </c>
      <c r="D6" s="298" t="s">
        <v>1948</v>
      </c>
      <c r="E6" s="518" t="s">
        <v>1</v>
      </c>
      <c r="F6" s="298" t="s">
        <v>2002</v>
      </c>
      <c r="G6" s="358" t="s">
        <v>2070</v>
      </c>
      <c r="H6" s="358" t="s">
        <v>2071</v>
      </c>
      <c r="I6" s="358" t="s">
        <v>2072</v>
      </c>
      <c r="J6" s="298">
        <v>3000</v>
      </c>
      <c r="K6" s="298">
        <v>1200</v>
      </c>
      <c r="L6" s="298"/>
      <c r="M6" s="298">
        <v>1200</v>
      </c>
      <c r="N6" s="298">
        <v>1200</v>
      </c>
      <c r="O6" s="298">
        <v>1200</v>
      </c>
      <c r="P6" s="359">
        <v>1200</v>
      </c>
      <c r="Q6" s="298">
        <v>1200</v>
      </c>
      <c r="R6" s="298">
        <v>1200</v>
      </c>
      <c r="S6" s="298">
        <v>1200</v>
      </c>
      <c r="T6" s="298">
        <v>1200</v>
      </c>
      <c r="U6" s="298">
        <v>1200</v>
      </c>
      <c r="V6" s="298">
        <v>1200</v>
      </c>
      <c r="W6" s="298">
        <v>1200</v>
      </c>
      <c r="X6" s="298"/>
      <c r="Y6" s="298"/>
      <c r="Z6" s="298"/>
      <c r="AA6" s="298"/>
      <c r="AB6" s="15"/>
      <c r="AO6" s="541"/>
      <c r="AP6" s="541"/>
      <c r="AQ6" s="520"/>
      <c r="AR6" s="520"/>
      <c r="AS6" s="541"/>
      <c r="AT6" s="541"/>
      <c r="AU6" s="541"/>
      <c r="AV6" s="520"/>
      <c r="AW6" s="520"/>
      <c r="AX6" s="541"/>
      <c r="AY6" s="520"/>
      <c r="AZ6" s="520"/>
      <c r="BA6" s="275">
        <f t="shared" si="0"/>
        <v>12</v>
      </c>
      <c r="BB6" s="586">
        <f>+BC6*(COUNTBLANK(AO6:AY6)-1)</f>
        <v>0</v>
      </c>
      <c r="BC6" s="583"/>
      <c r="BD6" s="578"/>
      <c r="BE6" s="601"/>
      <c r="BF6" s="601"/>
      <c r="BG6" s="173"/>
    </row>
    <row r="7" spans="1:77" x14ac:dyDescent="0.25">
      <c r="A7" s="59">
        <v>536</v>
      </c>
      <c r="B7" s="196" t="s">
        <v>2087</v>
      </c>
      <c r="C7" s="31" t="s">
        <v>2086</v>
      </c>
      <c r="D7" s="31" t="s">
        <v>666</v>
      </c>
      <c r="E7" s="339" t="s">
        <v>1</v>
      </c>
      <c r="F7" s="47" t="s">
        <v>2002</v>
      </c>
      <c r="G7" s="53" t="s">
        <v>2088</v>
      </c>
      <c r="H7" s="31" t="s">
        <v>2084</v>
      </c>
      <c r="I7" s="31" t="s">
        <v>2085</v>
      </c>
      <c r="J7" s="28">
        <v>4000</v>
      </c>
      <c r="K7" s="28">
        <v>1200</v>
      </c>
      <c r="L7" s="113"/>
      <c r="M7" s="47">
        <v>1200</v>
      </c>
      <c r="N7" s="47">
        <v>1200</v>
      </c>
      <c r="O7" s="229">
        <v>0</v>
      </c>
      <c r="P7" s="196">
        <v>1200</v>
      </c>
      <c r="Q7" s="47">
        <v>1200</v>
      </c>
      <c r="R7" s="47">
        <v>1200</v>
      </c>
      <c r="S7" s="47">
        <v>1200</v>
      </c>
      <c r="T7" s="47">
        <v>1200</v>
      </c>
      <c r="U7" s="47">
        <v>1200</v>
      </c>
      <c r="V7" s="47">
        <v>1200</v>
      </c>
      <c r="W7" s="229">
        <v>1200</v>
      </c>
      <c r="X7" s="275">
        <f>1200*(COUNTBLANK(M7:W7)-0)</f>
        <v>0</v>
      </c>
      <c r="Y7" s="19"/>
      <c r="Z7" s="28"/>
      <c r="AA7" s="28"/>
      <c r="AB7" s="15">
        <v>1400</v>
      </c>
      <c r="AC7" t="s">
        <v>2566</v>
      </c>
      <c r="AD7" t="s">
        <v>2801</v>
      </c>
      <c r="AE7" t="s">
        <v>3167</v>
      </c>
      <c r="AF7" t="s">
        <v>3167</v>
      </c>
      <c r="AG7" t="s">
        <v>3167</v>
      </c>
      <c r="AH7" t="s">
        <v>3532</v>
      </c>
      <c r="AI7" t="s">
        <v>3722</v>
      </c>
      <c r="AJ7" t="s">
        <v>3974</v>
      </c>
      <c r="AK7" t="s">
        <v>4160</v>
      </c>
      <c r="AL7" s="275" t="s">
        <v>4484</v>
      </c>
      <c r="AM7" s="275" t="s">
        <v>4587</v>
      </c>
      <c r="AN7" s="275" t="s">
        <v>4587</v>
      </c>
      <c r="AO7" s="541" t="s">
        <v>5668</v>
      </c>
      <c r="AP7" s="541" t="s">
        <v>5669</v>
      </c>
      <c r="AQ7" s="520" t="s">
        <v>5890</v>
      </c>
      <c r="AR7" s="520" t="s">
        <v>5890</v>
      </c>
      <c r="AS7" s="541" t="s">
        <v>6193</v>
      </c>
      <c r="AT7" s="541" t="s">
        <v>6193</v>
      </c>
      <c r="AU7" s="541" t="s">
        <v>6321</v>
      </c>
      <c r="AV7" s="520" t="s">
        <v>6568</v>
      </c>
      <c r="AW7" s="520" t="s">
        <v>6839</v>
      </c>
      <c r="AX7" s="541" t="s">
        <v>6959</v>
      </c>
      <c r="AY7" s="520" t="s">
        <v>7182</v>
      </c>
      <c r="AZ7" s="520" t="s">
        <v>7440</v>
      </c>
      <c r="BA7" s="275">
        <f t="shared" si="0"/>
        <v>0</v>
      </c>
      <c r="BB7" s="586">
        <f>+BC7*(COUNTBLANK(AO7:AY7)-0)</f>
        <v>0</v>
      </c>
      <c r="BC7" s="583">
        <v>1500</v>
      </c>
      <c r="BD7" s="578"/>
      <c r="BE7" s="601"/>
      <c r="BF7" s="601" t="s">
        <v>7440</v>
      </c>
      <c r="BG7" s="173"/>
      <c r="BH7" s="7" t="s">
        <v>7951</v>
      </c>
      <c r="BI7" t="s">
        <v>7951</v>
      </c>
      <c r="BJ7" t="s">
        <v>7441</v>
      </c>
    </row>
    <row r="8" spans="1:77" x14ac:dyDescent="0.25">
      <c r="A8" s="59">
        <v>544</v>
      </c>
      <c r="B8" s="196" t="s">
        <v>2117</v>
      </c>
      <c r="C8" s="31" t="s">
        <v>2116</v>
      </c>
      <c r="D8" s="31" t="s">
        <v>1449</v>
      </c>
      <c r="E8" s="339" t="s">
        <v>1</v>
      </c>
      <c r="F8" s="47" t="s">
        <v>2002</v>
      </c>
      <c r="G8" s="53" t="s">
        <v>2118</v>
      </c>
      <c r="H8" s="31" t="s">
        <v>1732</v>
      </c>
      <c r="I8" s="47"/>
      <c r="J8" s="28">
        <v>3000</v>
      </c>
      <c r="K8" s="28">
        <v>1200</v>
      </c>
      <c r="L8" s="47">
        <v>1200</v>
      </c>
      <c r="M8" s="47">
        <v>1200</v>
      </c>
      <c r="N8" s="47">
        <v>1200</v>
      </c>
      <c r="O8" s="47">
        <v>1200</v>
      </c>
      <c r="P8" s="196">
        <v>1200</v>
      </c>
      <c r="Q8" s="47">
        <v>1200</v>
      </c>
      <c r="R8" s="47">
        <v>1200</v>
      </c>
      <c r="S8" s="47">
        <v>1200</v>
      </c>
      <c r="T8" s="47">
        <v>1200</v>
      </c>
      <c r="U8" s="47">
        <v>1200</v>
      </c>
      <c r="V8" s="47">
        <v>1200</v>
      </c>
      <c r="W8" s="47">
        <v>1200</v>
      </c>
      <c r="X8" s="47"/>
      <c r="Y8" s="19"/>
      <c r="Z8" s="28" t="s">
        <v>4619</v>
      </c>
      <c r="AA8" s="28"/>
      <c r="AB8" s="15">
        <v>1300</v>
      </c>
      <c r="AC8" t="s">
        <v>2594</v>
      </c>
      <c r="AD8" t="s">
        <v>2872</v>
      </c>
      <c r="AE8" t="s">
        <v>3353</v>
      </c>
      <c r="AF8" t="s">
        <v>3353</v>
      </c>
      <c r="AG8" t="s">
        <v>3474</v>
      </c>
      <c r="AH8" t="s">
        <v>3675</v>
      </c>
      <c r="AI8" t="s">
        <v>3893</v>
      </c>
      <c r="AJ8" t="s">
        <v>4053</v>
      </c>
      <c r="AK8" t="s">
        <v>4394</v>
      </c>
      <c r="AL8" s="275" t="s">
        <v>4394</v>
      </c>
      <c r="AM8" s="275" t="s">
        <v>4619</v>
      </c>
      <c r="AN8" s="275" t="s">
        <v>4883</v>
      </c>
      <c r="AO8" s="541" t="s">
        <v>5252</v>
      </c>
      <c r="AP8" s="541" t="s">
        <v>5462</v>
      </c>
      <c r="AQ8" s="520" t="s">
        <v>5813</v>
      </c>
      <c r="AR8" s="520" t="s">
        <v>5813</v>
      </c>
      <c r="AS8" s="541" t="s">
        <v>5933</v>
      </c>
      <c r="AT8" s="541" t="s">
        <v>6185</v>
      </c>
      <c r="AU8" s="541" t="s">
        <v>6382</v>
      </c>
      <c r="AV8" s="520" t="s">
        <v>6553</v>
      </c>
      <c r="AW8" s="520" t="s">
        <v>6757</v>
      </c>
      <c r="AX8" s="541" t="s">
        <v>6980</v>
      </c>
      <c r="AY8" s="520" t="s">
        <v>7254</v>
      </c>
      <c r="AZ8" s="520" t="s">
        <v>7512</v>
      </c>
      <c r="BA8" s="275">
        <f t="shared" si="0"/>
        <v>0</v>
      </c>
      <c r="BB8" s="586">
        <f t="shared" ref="BB8:BB38" si="1">+BC8*(COUNTBLANK(AO8:AY8)-0)</f>
        <v>0</v>
      </c>
      <c r="BC8" s="583">
        <v>1400</v>
      </c>
      <c r="BD8" s="578"/>
      <c r="BE8" s="601"/>
      <c r="BF8" s="601" t="s">
        <v>7581</v>
      </c>
      <c r="BG8" s="173"/>
      <c r="BH8" t="s">
        <v>7804</v>
      </c>
      <c r="BI8" t="s">
        <v>7948</v>
      </c>
      <c r="BJ8" s="536" t="s">
        <v>8194</v>
      </c>
      <c r="BK8" s="536" t="s">
        <v>8311</v>
      </c>
      <c r="BL8" s="536" t="s">
        <v>8311</v>
      </c>
    </row>
    <row r="9" spans="1:77" x14ac:dyDescent="0.25">
      <c r="A9" s="59">
        <v>550</v>
      </c>
      <c r="B9" s="196" t="s">
        <v>2139</v>
      </c>
      <c r="C9" s="31" t="s">
        <v>121</v>
      </c>
      <c r="D9" s="31" t="s">
        <v>531</v>
      </c>
      <c r="E9" s="339" t="s">
        <v>1</v>
      </c>
      <c r="F9" s="47" t="s">
        <v>2002</v>
      </c>
      <c r="G9" s="42" t="s">
        <v>2248</v>
      </c>
      <c r="H9" s="31" t="s">
        <v>2140</v>
      </c>
      <c r="I9" s="31" t="s">
        <v>2141</v>
      </c>
      <c r="J9" s="28">
        <v>2500</v>
      </c>
      <c r="K9" s="28">
        <v>1200</v>
      </c>
      <c r="L9" s="47"/>
      <c r="M9" s="47"/>
      <c r="N9" s="47"/>
      <c r="O9" s="47">
        <v>1200</v>
      </c>
      <c r="P9" s="196">
        <v>1200</v>
      </c>
      <c r="Q9" s="47">
        <v>1200</v>
      </c>
      <c r="R9" s="47">
        <v>1200</v>
      </c>
      <c r="S9" s="47">
        <v>1200</v>
      </c>
      <c r="T9" s="47">
        <v>1200</v>
      </c>
      <c r="U9" s="47">
        <v>1200</v>
      </c>
      <c r="V9" s="47">
        <v>1200</v>
      </c>
      <c r="W9" s="47">
        <v>1200</v>
      </c>
      <c r="X9" s="47"/>
      <c r="Y9" s="19"/>
      <c r="Z9" s="28" t="s">
        <v>4931</v>
      </c>
      <c r="AA9" s="28"/>
      <c r="AB9" s="15">
        <v>1400</v>
      </c>
      <c r="AC9" t="s">
        <v>2733</v>
      </c>
      <c r="AD9" t="s">
        <v>2991</v>
      </c>
      <c r="AE9" t="s">
        <v>2991</v>
      </c>
      <c r="AF9" t="s">
        <v>3376</v>
      </c>
      <c r="AG9" t="s">
        <v>3376</v>
      </c>
      <c r="AH9" t="s">
        <v>3562</v>
      </c>
      <c r="AI9" t="s">
        <v>3724</v>
      </c>
      <c r="AJ9" t="s">
        <v>3871</v>
      </c>
      <c r="AK9" t="s">
        <v>4155</v>
      </c>
      <c r="AL9" s="275" t="s">
        <v>4416</v>
      </c>
      <c r="AM9" s="275" t="s">
        <v>4670</v>
      </c>
      <c r="AN9" s="275" t="s">
        <v>4931</v>
      </c>
      <c r="AO9" s="541" t="s">
        <v>5563</v>
      </c>
      <c r="AP9" s="541" t="s">
        <v>5563</v>
      </c>
      <c r="AQ9" s="520" t="s">
        <v>6166</v>
      </c>
      <c r="AR9" s="520" t="s">
        <v>6166</v>
      </c>
      <c r="AS9" s="541" t="s">
        <v>6676</v>
      </c>
      <c r="AT9" s="541" t="s">
        <v>6676</v>
      </c>
      <c r="AU9" s="541" t="s">
        <v>6802</v>
      </c>
      <c r="AV9" s="520" t="s">
        <v>6802</v>
      </c>
      <c r="AW9" s="520" t="s">
        <v>7051</v>
      </c>
      <c r="AX9" s="541" t="s">
        <v>7051</v>
      </c>
      <c r="AY9" s="520" t="s">
        <v>7170</v>
      </c>
      <c r="AZ9" s="520" t="s">
        <v>7555</v>
      </c>
      <c r="BA9" s="275">
        <f t="shared" si="0"/>
        <v>0</v>
      </c>
      <c r="BB9" s="586">
        <f t="shared" si="1"/>
        <v>0</v>
      </c>
      <c r="BC9" s="583">
        <v>1500</v>
      </c>
      <c r="BD9" s="578"/>
      <c r="BE9" s="601"/>
      <c r="BF9" s="601"/>
      <c r="BG9" s="173"/>
      <c r="BH9" t="s">
        <v>8036</v>
      </c>
      <c r="BI9" t="s">
        <v>8036</v>
      </c>
    </row>
    <row r="10" spans="1:77" x14ac:dyDescent="0.25">
      <c r="A10" s="59">
        <v>551</v>
      </c>
      <c r="B10" s="196" t="s">
        <v>2143</v>
      </c>
      <c r="C10" s="31" t="s">
        <v>2142</v>
      </c>
      <c r="D10" s="31" t="s">
        <v>323</v>
      </c>
      <c r="E10" s="339" t="s">
        <v>1</v>
      </c>
      <c r="F10" s="47" t="s">
        <v>2002</v>
      </c>
      <c r="G10" s="53" t="s">
        <v>2144</v>
      </c>
      <c r="H10" s="47" t="s">
        <v>1666</v>
      </c>
      <c r="I10" s="47" t="s">
        <v>2145</v>
      </c>
      <c r="J10" s="28"/>
      <c r="K10" s="28">
        <v>1200</v>
      </c>
      <c r="L10" s="47">
        <v>700</v>
      </c>
      <c r="M10" s="47">
        <v>700</v>
      </c>
      <c r="N10" s="47">
        <v>700</v>
      </c>
      <c r="O10" s="47">
        <v>700</v>
      </c>
      <c r="P10" s="196">
        <v>700</v>
      </c>
      <c r="Q10" s="47">
        <v>700</v>
      </c>
      <c r="R10" s="47">
        <v>700</v>
      </c>
      <c r="S10" s="47">
        <v>700</v>
      </c>
      <c r="T10" s="47">
        <v>700</v>
      </c>
      <c r="U10" s="229">
        <v>700</v>
      </c>
      <c r="V10" s="229">
        <v>700</v>
      </c>
      <c r="W10" s="47" t="s">
        <v>2974</v>
      </c>
      <c r="X10" s="275">
        <f>700*(COUNTBLANK(M10:W10)-0)</f>
        <v>0</v>
      </c>
      <c r="Y10" s="19"/>
      <c r="Z10" s="28"/>
      <c r="AA10" s="28"/>
      <c r="AB10" s="15">
        <v>700</v>
      </c>
      <c r="AC10" t="s">
        <v>3088</v>
      </c>
      <c r="AD10" t="s">
        <v>3567</v>
      </c>
      <c r="AE10" t="s">
        <v>3710</v>
      </c>
      <c r="AF10" t="s">
        <v>3896</v>
      </c>
      <c r="AG10" t="s">
        <v>3896</v>
      </c>
      <c r="AH10" t="s">
        <v>4180</v>
      </c>
      <c r="AI10" t="s">
        <v>4665</v>
      </c>
      <c r="AJ10" t="s">
        <v>4849</v>
      </c>
      <c r="AK10" t="s">
        <v>4849</v>
      </c>
      <c r="AL10" s="275" t="s">
        <v>5530</v>
      </c>
      <c r="AM10" s="275" t="s">
        <v>5530</v>
      </c>
      <c r="AN10" s="275" t="s">
        <v>6210</v>
      </c>
      <c r="AO10" s="275" t="s">
        <v>6210</v>
      </c>
      <c r="AP10" s="275" t="s">
        <v>6210</v>
      </c>
      <c r="AQ10" s="275" t="s">
        <v>6210</v>
      </c>
      <c r="AR10" s="275" t="s">
        <v>6210</v>
      </c>
      <c r="AS10" s="275" t="s">
        <v>6210</v>
      </c>
      <c r="AT10" s="541" t="s">
        <v>6415</v>
      </c>
      <c r="AU10" s="541" t="s">
        <v>6559</v>
      </c>
      <c r="AV10" s="520" t="s">
        <v>6822</v>
      </c>
      <c r="AW10" s="520" t="s">
        <v>6970</v>
      </c>
      <c r="AX10" s="541" t="s">
        <v>7165</v>
      </c>
      <c r="AY10" s="520" t="s">
        <v>7420</v>
      </c>
      <c r="AZ10" s="520" t="s">
        <v>7934</v>
      </c>
      <c r="BA10" s="275">
        <f t="shared" si="0"/>
        <v>0</v>
      </c>
      <c r="BB10" s="586">
        <f t="shared" si="1"/>
        <v>0</v>
      </c>
      <c r="BC10" s="583">
        <v>750</v>
      </c>
      <c r="BD10" s="578"/>
      <c r="BE10" s="601"/>
      <c r="BF10" s="601" t="s">
        <v>7934</v>
      </c>
      <c r="BG10" s="173"/>
      <c r="BH10" t="s">
        <v>8384</v>
      </c>
    </row>
    <row r="11" spans="1:77" s="317" customFormat="1" hidden="1" x14ac:dyDescent="0.25">
      <c r="A11" s="360">
        <v>552</v>
      </c>
      <c r="B11" s="517" t="s">
        <v>2172</v>
      </c>
      <c r="C11" s="298" t="s">
        <v>2146</v>
      </c>
      <c r="D11" s="298" t="s">
        <v>2147</v>
      </c>
      <c r="E11" s="518" t="s">
        <v>1</v>
      </c>
      <c r="F11" s="298" t="s">
        <v>2002</v>
      </c>
      <c r="G11" s="358" t="s">
        <v>2148</v>
      </c>
      <c r="H11" s="298" t="s">
        <v>2149</v>
      </c>
      <c r="I11" s="358"/>
      <c r="J11" s="298">
        <v>3000</v>
      </c>
      <c r="K11" s="298">
        <v>1200</v>
      </c>
      <c r="L11" s="298"/>
      <c r="M11" s="298">
        <v>1200</v>
      </c>
      <c r="N11" s="298">
        <v>1200</v>
      </c>
      <c r="O11" s="298">
        <v>1200</v>
      </c>
      <c r="P11" s="359">
        <v>1200</v>
      </c>
      <c r="Q11" s="298">
        <v>1200</v>
      </c>
      <c r="R11" s="298">
        <v>1200</v>
      </c>
      <c r="S11" s="298">
        <v>1200</v>
      </c>
      <c r="T11" s="298">
        <v>1200</v>
      </c>
      <c r="U11" s="298">
        <v>1200</v>
      </c>
      <c r="V11" s="298">
        <v>1200</v>
      </c>
      <c r="W11" s="298">
        <v>1200</v>
      </c>
      <c r="Y11" s="298"/>
      <c r="Z11" s="298"/>
      <c r="AA11" s="298"/>
      <c r="AB11" s="15"/>
      <c r="AO11" s="541"/>
      <c r="AP11" s="541"/>
      <c r="AQ11" s="520"/>
      <c r="AR11" s="520"/>
      <c r="AS11" s="541"/>
      <c r="AT11" s="541"/>
      <c r="AU11" s="541"/>
      <c r="AV11" s="520"/>
      <c r="AW11" s="520"/>
      <c r="AX11" s="541"/>
      <c r="AY11" s="520"/>
      <c r="AZ11" s="520"/>
      <c r="BA11" s="275">
        <f t="shared" si="0"/>
        <v>12</v>
      </c>
      <c r="BB11" s="586">
        <f t="shared" si="1"/>
        <v>0</v>
      </c>
      <c r="BC11" s="583"/>
      <c r="BD11" s="578"/>
      <c r="BE11" s="601"/>
      <c r="BF11" s="601"/>
      <c r="BG11" s="173"/>
    </row>
    <row r="12" spans="1:77" x14ac:dyDescent="0.25">
      <c r="A12" s="59">
        <v>556</v>
      </c>
      <c r="B12" s="196" t="s">
        <v>2182</v>
      </c>
      <c r="C12" s="31" t="s">
        <v>2174</v>
      </c>
      <c r="D12" s="31" t="s">
        <v>2175</v>
      </c>
      <c r="E12" s="339" t="s">
        <v>1</v>
      </c>
      <c r="F12" s="47" t="s">
        <v>2002</v>
      </c>
      <c r="G12" s="42" t="s">
        <v>2178</v>
      </c>
      <c r="H12" s="31" t="s">
        <v>2179</v>
      </c>
      <c r="I12" s="31" t="s">
        <v>2180</v>
      </c>
      <c r="J12" s="28">
        <v>3800</v>
      </c>
      <c r="K12" s="28">
        <v>1200</v>
      </c>
      <c r="L12" s="47"/>
      <c r="M12" s="47"/>
      <c r="N12" s="47">
        <v>1200</v>
      </c>
      <c r="O12" s="47">
        <v>1200</v>
      </c>
      <c r="P12" s="196">
        <v>1200</v>
      </c>
      <c r="Q12" s="47">
        <v>1200</v>
      </c>
      <c r="R12" s="47">
        <v>1200</v>
      </c>
      <c r="S12" s="47">
        <v>1100</v>
      </c>
      <c r="T12" s="47">
        <v>1100</v>
      </c>
      <c r="U12" s="47">
        <v>1100</v>
      </c>
      <c r="V12" s="31">
        <v>1100</v>
      </c>
      <c r="W12" s="31">
        <v>1100</v>
      </c>
      <c r="X12" s="31"/>
      <c r="Y12" s="19"/>
      <c r="Z12" s="28">
        <v>0</v>
      </c>
      <c r="AA12" s="28"/>
      <c r="AB12" s="15">
        <v>1400</v>
      </c>
      <c r="AC12" t="s">
        <v>2899</v>
      </c>
      <c r="AD12" t="s">
        <v>2899</v>
      </c>
      <c r="AE12" t="s">
        <v>2899</v>
      </c>
      <c r="AF12" t="s">
        <v>2899</v>
      </c>
      <c r="AG12" t="s">
        <v>2899</v>
      </c>
      <c r="AH12" t="s">
        <v>2899</v>
      </c>
      <c r="AI12" s="275" t="s">
        <v>3845</v>
      </c>
      <c r="AJ12" s="275" t="s">
        <v>3845</v>
      </c>
      <c r="AK12" s="275" t="s">
        <v>3845</v>
      </c>
      <c r="AL12" s="275" t="s">
        <v>3845</v>
      </c>
      <c r="AM12" s="275" t="s">
        <v>3845</v>
      </c>
      <c r="AN12" s="275" t="s">
        <v>3845</v>
      </c>
      <c r="AO12" s="541" t="s">
        <v>7001</v>
      </c>
      <c r="AP12" s="541" t="s">
        <v>7001</v>
      </c>
      <c r="AQ12" s="541" t="s">
        <v>7001</v>
      </c>
      <c r="AR12" s="541" t="s">
        <v>7001</v>
      </c>
      <c r="AS12" s="541" t="s">
        <v>7001</v>
      </c>
      <c r="AT12" s="541" t="s">
        <v>7001</v>
      </c>
      <c r="AU12" s="541" t="s">
        <v>7060</v>
      </c>
      <c r="AV12" s="541" t="s">
        <v>7060</v>
      </c>
      <c r="AW12" s="541" t="s">
        <v>7060</v>
      </c>
      <c r="AX12" s="541" t="s">
        <v>7060</v>
      </c>
      <c r="AY12" s="520" t="s">
        <v>7060</v>
      </c>
      <c r="AZ12" s="520" t="s">
        <v>7060</v>
      </c>
      <c r="BA12" s="275">
        <f t="shared" si="0"/>
        <v>0</v>
      </c>
      <c r="BB12" s="586">
        <f t="shared" si="1"/>
        <v>0</v>
      </c>
      <c r="BC12" s="583">
        <v>1000</v>
      </c>
      <c r="BD12" s="578"/>
      <c r="BE12" s="601"/>
      <c r="BF12" s="601"/>
      <c r="BG12" s="173"/>
      <c r="BH12" s="275"/>
      <c r="BI12" s="275"/>
      <c r="BJ12" s="275"/>
      <c r="BN12" t="s">
        <v>5783</v>
      </c>
      <c r="BT12" t="s">
        <v>7060</v>
      </c>
      <c r="BU12" s="275" t="s">
        <v>7060</v>
      </c>
    </row>
    <row r="13" spans="1:77" x14ac:dyDescent="0.25">
      <c r="A13" s="59">
        <v>557</v>
      </c>
      <c r="B13" s="196" t="s">
        <v>2183</v>
      </c>
      <c r="C13" s="31" t="s">
        <v>2176</v>
      </c>
      <c r="D13" s="31" t="s">
        <v>2175</v>
      </c>
      <c r="E13" s="339" t="s">
        <v>1</v>
      </c>
      <c r="F13" s="47" t="s">
        <v>2002</v>
      </c>
      <c r="G13" s="42" t="s">
        <v>2178</v>
      </c>
      <c r="H13" s="31" t="s">
        <v>2179</v>
      </c>
      <c r="I13" s="31" t="s">
        <v>2180</v>
      </c>
      <c r="J13" s="28">
        <v>3800</v>
      </c>
      <c r="K13" s="28">
        <v>1200</v>
      </c>
      <c r="L13" s="47"/>
      <c r="M13" s="47"/>
      <c r="N13" s="47">
        <v>1200</v>
      </c>
      <c r="O13" s="47">
        <v>1200</v>
      </c>
      <c r="P13" s="196">
        <v>1200</v>
      </c>
      <c r="Q13" s="47">
        <v>1200</v>
      </c>
      <c r="R13" s="47">
        <v>1200</v>
      </c>
      <c r="S13" s="47">
        <v>1100</v>
      </c>
      <c r="T13" s="47">
        <v>1100</v>
      </c>
      <c r="U13" s="47">
        <v>1100</v>
      </c>
      <c r="V13" s="31">
        <v>1100</v>
      </c>
      <c r="W13" s="31">
        <v>1100</v>
      </c>
      <c r="X13" s="31"/>
      <c r="Y13" s="19"/>
      <c r="Z13" s="28">
        <v>0</v>
      </c>
      <c r="AA13" s="28"/>
      <c r="AB13" s="15">
        <v>1400</v>
      </c>
      <c r="AC13" s="275" t="s">
        <v>2899</v>
      </c>
      <c r="AD13" s="275" t="s">
        <v>2899</v>
      </c>
      <c r="AE13" s="275" t="s">
        <v>2899</v>
      </c>
      <c r="AF13" s="275" t="s">
        <v>2899</v>
      </c>
      <c r="AG13" s="275" t="s">
        <v>2899</v>
      </c>
      <c r="AH13" s="275" t="s">
        <v>2899</v>
      </c>
      <c r="AI13" s="275" t="s">
        <v>3845</v>
      </c>
      <c r="AJ13" s="275" t="s">
        <v>3845</v>
      </c>
      <c r="AK13" s="275" t="s">
        <v>3845</v>
      </c>
      <c r="AL13" s="275" t="s">
        <v>3845</v>
      </c>
      <c r="AM13" s="275" t="s">
        <v>3845</v>
      </c>
      <c r="AN13" s="275" t="s">
        <v>3845</v>
      </c>
      <c r="AO13" s="541" t="s">
        <v>5786</v>
      </c>
      <c r="AP13" s="541" t="s">
        <v>5786</v>
      </c>
      <c r="AQ13" s="541" t="s">
        <v>5786</v>
      </c>
      <c r="AR13" s="541" t="s">
        <v>5786</v>
      </c>
      <c r="AS13" s="541" t="s">
        <v>5786</v>
      </c>
      <c r="AT13" s="541">
        <v>0</v>
      </c>
      <c r="AU13" s="541" t="s">
        <v>7059</v>
      </c>
      <c r="AV13" s="541" t="s">
        <v>7059</v>
      </c>
      <c r="AW13" s="541" t="s">
        <v>7059</v>
      </c>
      <c r="AX13" s="541" t="s">
        <v>7059</v>
      </c>
      <c r="AY13" s="520" t="s">
        <v>7059</v>
      </c>
      <c r="AZ13" s="520" t="s">
        <v>7059</v>
      </c>
      <c r="BA13" s="275">
        <f t="shared" si="0"/>
        <v>0</v>
      </c>
      <c r="BB13" s="586">
        <f t="shared" si="1"/>
        <v>0</v>
      </c>
      <c r="BC13" s="583">
        <v>1400</v>
      </c>
      <c r="BD13" s="578"/>
      <c r="BE13" s="601"/>
      <c r="BF13" s="601"/>
      <c r="BG13" s="173"/>
      <c r="BH13" s="275"/>
      <c r="BI13" s="275"/>
      <c r="BJ13" s="275"/>
      <c r="BN13" t="s">
        <v>5782</v>
      </c>
      <c r="BT13" t="s">
        <v>7059</v>
      </c>
      <c r="BU13" s="275" t="s">
        <v>7059</v>
      </c>
    </row>
    <row r="14" spans="1:77" x14ac:dyDescent="0.25">
      <c r="A14" s="59">
        <v>565</v>
      </c>
      <c r="B14" s="196" t="s">
        <v>2222</v>
      </c>
      <c r="C14" s="31" t="s">
        <v>2218</v>
      </c>
      <c r="D14" s="31" t="s">
        <v>545</v>
      </c>
      <c r="E14" s="339" t="s">
        <v>1</v>
      </c>
      <c r="F14" s="47" t="s">
        <v>2002</v>
      </c>
      <c r="G14" s="42" t="s">
        <v>2219</v>
      </c>
      <c r="H14" s="42" t="s">
        <v>2220</v>
      </c>
      <c r="I14" s="42" t="s">
        <v>2221</v>
      </c>
      <c r="J14" s="28">
        <v>3200</v>
      </c>
      <c r="K14" s="28">
        <v>1200</v>
      </c>
      <c r="L14" s="113"/>
      <c r="M14" s="113"/>
      <c r="N14" s="47">
        <v>1200</v>
      </c>
      <c r="O14" s="47">
        <v>1200</v>
      </c>
      <c r="P14" s="196">
        <v>1200</v>
      </c>
      <c r="Q14" s="47">
        <v>1200</v>
      </c>
      <c r="R14" s="47">
        <v>1200</v>
      </c>
      <c r="S14" s="47">
        <v>1200</v>
      </c>
      <c r="T14" s="47">
        <v>1200</v>
      </c>
      <c r="U14" s="229">
        <v>1200</v>
      </c>
      <c r="V14" s="229">
        <v>1200</v>
      </c>
      <c r="W14" s="31">
        <v>1200</v>
      </c>
      <c r="X14" s="275">
        <f>1200*(COUNTBLANK(N14:W14)-0)</f>
        <v>0</v>
      </c>
      <c r="Y14" s="19"/>
      <c r="Z14" s="28"/>
      <c r="AA14" s="28"/>
      <c r="AB14" s="15">
        <v>1200</v>
      </c>
      <c r="AC14" t="s">
        <v>3083</v>
      </c>
      <c r="AD14" t="s">
        <v>3298</v>
      </c>
      <c r="AE14" s="275" t="s">
        <v>3298</v>
      </c>
      <c r="AF14" s="275" t="s">
        <v>3298</v>
      </c>
      <c r="AG14" t="s">
        <v>3580</v>
      </c>
      <c r="AH14" s="275" t="s">
        <v>3580</v>
      </c>
      <c r="AI14" t="s">
        <v>3699</v>
      </c>
      <c r="AJ14" t="s">
        <v>3877</v>
      </c>
      <c r="AK14" t="s">
        <v>4252</v>
      </c>
      <c r="AL14" s="275" t="s">
        <v>4471</v>
      </c>
      <c r="AM14" s="275" t="s">
        <v>4592</v>
      </c>
      <c r="AN14" s="275" t="s">
        <v>4866</v>
      </c>
      <c r="AO14" s="541" t="s">
        <v>5569</v>
      </c>
      <c r="AP14" s="541" t="s">
        <v>5569</v>
      </c>
      <c r="AQ14" s="520" t="s">
        <v>5969</v>
      </c>
      <c r="AR14" s="520" t="s">
        <v>5969</v>
      </c>
      <c r="AS14" s="541" t="s">
        <v>5969</v>
      </c>
      <c r="AT14" s="541" t="s">
        <v>6104</v>
      </c>
      <c r="AU14" s="541" t="s">
        <v>6400</v>
      </c>
      <c r="AV14" s="520" t="s">
        <v>7153</v>
      </c>
      <c r="AW14" s="520" t="s">
        <v>7153</v>
      </c>
      <c r="AX14" s="541" t="s">
        <v>7153</v>
      </c>
      <c r="AY14" s="520" t="s">
        <v>7153</v>
      </c>
      <c r="AZ14" s="520" t="s">
        <v>7398</v>
      </c>
      <c r="BA14" s="275">
        <f t="shared" si="0"/>
        <v>0</v>
      </c>
      <c r="BB14" s="586">
        <f t="shared" si="1"/>
        <v>0</v>
      </c>
      <c r="BC14" s="583">
        <v>1500</v>
      </c>
      <c r="BD14" s="578"/>
      <c r="BE14" s="601"/>
      <c r="BF14" s="601"/>
      <c r="BG14" s="173"/>
      <c r="BH14" t="s">
        <v>7937</v>
      </c>
      <c r="BI14" t="s">
        <v>7937</v>
      </c>
      <c r="BJ14" t="s">
        <v>8177</v>
      </c>
    </row>
    <row r="15" spans="1:77" x14ac:dyDescent="0.25">
      <c r="A15" s="59">
        <v>567</v>
      </c>
      <c r="B15" s="196" t="s">
        <v>2228</v>
      </c>
      <c r="C15" s="31" t="s">
        <v>2226</v>
      </c>
      <c r="D15" s="31" t="s">
        <v>2227</v>
      </c>
      <c r="E15" s="339" t="s">
        <v>1</v>
      </c>
      <c r="F15" s="47" t="s">
        <v>2002</v>
      </c>
      <c r="G15" s="42"/>
      <c r="H15" s="31" t="s">
        <v>2229</v>
      </c>
      <c r="I15" s="31" t="s">
        <v>2234</v>
      </c>
      <c r="J15" s="28">
        <v>2500</v>
      </c>
      <c r="K15" s="28">
        <v>1000</v>
      </c>
      <c r="L15" s="113"/>
      <c r="M15" s="113"/>
      <c r="N15" s="47">
        <v>1000</v>
      </c>
      <c r="O15" s="47">
        <v>1000</v>
      </c>
      <c r="P15" s="196">
        <v>1000</v>
      </c>
      <c r="Q15" s="47">
        <v>1000</v>
      </c>
      <c r="R15" s="47">
        <v>1000</v>
      </c>
      <c r="S15" s="47">
        <v>1000</v>
      </c>
      <c r="T15" s="47">
        <v>1000</v>
      </c>
      <c r="U15" s="47">
        <v>1000</v>
      </c>
      <c r="V15" s="229">
        <v>1000</v>
      </c>
      <c r="W15" s="31">
        <v>1000</v>
      </c>
      <c r="X15" s="275">
        <f>1000*(COUNTBLANK(N15:W15)-0)</f>
        <v>0</v>
      </c>
      <c r="Y15" s="19"/>
      <c r="Z15" s="28" t="s">
        <v>3792</v>
      </c>
      <c r="AA15" s="28"/>
      <c r="AB15" s="15">
        <v>1150</v>
      </c>
      <c r="AC15" t="s">
        <v>2955</v>
      </c>
      <c r="AD15" t="s">
        <v>2955</v>
      </c>
      <c r="AE15" t="s">
        <v>3269</v>
      </c>
      <c r="AF15" s="275" t="s">
        <v>3269</v>
      </c>
      <c r="AG15" s="275" t="s">
        <v>3269</v>
      </c>
      <c r="AH15" s="7" t="s">
        <v>3792</v>
      </c>
      <c r="AI15" s="7" t="s">
        <v>3792</v>
      </c>
      <c r="AJ15" s="7" t="s">
        <v>4337</v>
      </c>
      <c r="AK15" s="7" t="s">
        <v>4337</v>
      </c>
      <c r="AL15" s="7" t="s">
        <v>4941</v>
      </c>
      <c r="AM15" s="7" t="s">
        <v>4941</v>
      </c>
      <c r="AN15" s="7" t="s">
        <v>4941</v>
      </c>
      <c r="AO15" s="541" t="s">
        <v>5710</v>
      </c>
      <c r="AP15" s="541" t="s">
        <v>5710</v>
      </c>
      <c r="AQ15" s="520" t="s">
        <v>5710</v>
      </c>
      <c r="AR15" s="520" t="s">
        <v>5710</v>
      </c>
      <c r="AS15" s="541" t="s">
        <v>6450</v>
      </c>
      <c r="AT15" s="541" t="s">
        <v>6450</v>
      </c>
      <c r="AU15" s="541" t="s">
        <v>6450</v>
      </c>
      <c r="AV15" s="520" t="s">
        <v>7134</v>
      </c>
      <c r="AW15" s="520" t="s">
        <v>7134</v>
      </c>
      <c r="AX15" s="541" t="s">
        <v>7134</v>
      </c>
      <c r="AY15" s="520" t="s">
        <v>7530</v>
      </c>
      <c r="AZ15" s="520" t="s">
        <v>7531</v>
      </c>
      <c r="BA15" s="275">
        <f t="shared" si="0"/>
        <v>0</v>
      </c>
      <c r="BB15" s="586">
        <f t="shared" si="1"/>
        <v>0</v>
      </c>
      <c r="BC15" s="583">
        <v>1300</v>
      </c>
      <c r="BD15" s="578"/>
      <c r="BE15" s="601"/>
      <c r="BF15" s="601" t="s">
        <v>7531</v>
      </c>
      <c r="BG15" s="173"/>
      <c r="BH15" t="s">
        <v>8074</v>
      </c>
      <c r="BI15" t="s">
        <v>8074</v>
      </c>
      <c r="BJ15" s="536" t="s">
        <v>8074</v>
      </c>
      <c r="BK15" s="536" t="s">
        <v>8074</v>
      </c>
      <c r="BL15" s="536"/>
    </row>
    <row r="16" spans="1:77" x14ac:dyDescent="0.25">
      <c r="A16" s="59">
        <v>572</v>
      </c>
      <c r="B16" s="196" t="s">
        <v>2260</v>
      </c>
      <c r="C16" s="31" t="s">
        <v>2258</v>
      </c>
      <c r="D16" s="31" t="s">
        <v>2259</v>
      </c>
      <c r="E16" s="339" t="s">
        <v>1</v>
      </c>
      <c r="F16" s="47" t="s">
        <v>2002</v>
      </c>
      <c r="G16" s="42" t="s">
        <v>2261</v>
      </c>
      <c r="H16" s="42" t="s">
        <v>2262</v>
      </c>
      <c r="I16" s="42" t="s">
        <v>2263</v>
      </c>
      <c r="J16" s="28">
        <v>4000</v>
      </c>
      <c r="K16" s="28">
        <v>1200</v>
      </c>
      <c r="L16" s="113"/>
      <c r="M16" s="113"/>
      <c r="N16" s="113"/>
      <c r="O16" s="113"/>
      <c r="P16" s="228"/>
      <c r="Q16" s="47" t="s">
        <v>2653</v>
      </c>
      <c r="R16" s="47">
        <v>1200</v>
      </c>
      <c r="S16" s="47">
        <v>1200</v>
      </c>
      <c r="T16" s="47">
        <v>1200</v>
      </c>
      <c r="U16" s="47">
        <v>1200</v>
      </c>
      <c r="V16" s="31">
        <v>1200</v>
      </c>
      <c r="W16" s="31">
        <v>1200</v>
      </c>
      <c r="X16" s="31"/>
      <c r="Y16" s="19"/>
      <c r="Z16" s="28" t="s">
        <v>4422</v>
      </c>
      <c r="AA16" s="28"/>
      <c r="AB16" s="15">
        <v>1400</v>
      </c>
      <c r="AC16" t="s">
        <v>2701</v>
      </c>
      <c r="AD16" t="s">
        <v>2916</v>
      </c>
      <c r="AE16" t="s">
        <v>3252</v>
      </c>
      <c r="AF16" t="s">
        <v>3252</v>
      </c>
      <c r="AG16" t="s">
        <v>3550</v>
      </c>
      <c r="AH16" t="s">
        <v>3550</v>
      </c>
      <c r="AI16" t="s">
        <v>3799</v>
      </c>
      <c r="AJ16" t="s">
        <v>3934</v>
      </c>
      <c r="AK16" t="s">
        <v>4215</v>
      </c>
      <c r="AL16" s="275" t="s">
        <v>4422</v>
      </c>
      <c r="AM16" s="275" t="s">
        <v>4708</v>
      </c>
      <c r="AN16" s="275" t="s">
        <v>5012</v>
      </c>
      <c r="AO16" s="541" t="s">
        <v>5403</v>
      </c>
      <c r="AP16" s="541" t="s">
        <v>5403</v>
      </c>
      <c r="AQ16" s="520" t="s">
        <v>5892</v>
      </c>
      <c r="AR16" s="520" t="s">
        <v>5892</v>
      </c>
      <c r="AS16" s="541" t="s">
        <v>5892</v>
      </c>
      <c r="AT16" s="541" t="s">
        <v>6219</v>
      </c>
      <c r="AU16" s="541" t="s">
        <v>6533</v>
      </c>
      <c r="AV16" s="520" t="s">
        <v>6702</v>
      </c>
      <c r="AW16" s="520" t="s">
        <v>6993</v>
      </c>
      <c r="AX16" s="541" t="s">
        <v>6993</v>
      </c>
      <c r="AY16" s="520" t="s">
        <v>7372</v>
      </c>
      <c r="AZ16" s="520" t="s">
        <v>7622</v>
      </c>
      <c r="BA16" s="275">
        <f t="shared" si="0"/>
        <v>0</v>
      </c>
      <c r="BB16" s="586">
        <f t="shared" si="1"/>
        <v>0</v>
      </c>
      <c r="BC16" s="583">
        <v>1500</v>
      </c>
      <c r="BD16" s="578"/>
      <c r="BE16" s="601"/>
      <c r="BF16" s="601" t="s">
        <v>7622</v>
      </c>
      <c r="BG16" s="173"/>
      <c r="BH16" t="s">
        <v>7982</v>
      </c>
      <c r="BI16" t="s">
        <v>7982</v>
      </c>
    </row>
    <row r="17" spans="1:64" hidden="1" x14ac:dyDescent="0.25">
      <c r="A17" s="59">
        <v>573</v>
      </c>
      <c r="B17" s="196" t="s">
        <v>2266</v>
      </c>
      <c r="C17" s="344" t="s">
        <v>2264</v>
      </c>
      <c r="D17" s="31" t="s">
        <v>2265</v>
      </c>
      <c r="E17" s="339" t="s">
        <v>1</v>
      </c>
      <c r="F17" s="47" t="s">
        <v>2002</v>
      </c>
      <c r="G17" s="53" t="s">
        <v>2267</v>
      </c>
      <c r="H17" s="31" t="s">
        <v>2268</v>
      </c>
      <c r="I17" s="31" t="s">
        <v>2269</v>
      </c>
      <c r="J17" s="28">
        <v>4000</v>
      </c>
      <c r="K17" s="28">
        <v>1200</v>
      </c>
      <c r="L17" s="113"/>
      <c r="M17" s="113"/>
      <c r="N17" s="113"/>
      <c r="O17" s="113"/>
      <c r="P17" s="228"/>
      <c r="Q17" s="47">
        <v>1200</v>
      </c>
      <c r="R17" s="47">
        <v>1200</v>
      </c>
      <c r="S17" s="47">
        <v>1200</v>
      </c>
      <c r="T17" s="47">
        <v>1200</v>
      </c>
      <c r="U17" s="47">
        <v>1200</v>
      </c>
      <c r="V17" s="31">
        <v>1200</v>
      </c>
      <c r="W17" s="31" t="s">
        <v>2490</v>
      </c>
      <c r="X17" s="31"/>
      <c r="Y17" s="19"/>
      <c r="Z17" s="28"/>
      <c r="AA17" s="28"/>
      <c r="AB17" s="15"/>
      <c r="AO17" s="541"/>
      <c r="AP17" s="541"/>
      <c r="AQ17" s="520"/>
      <c r="AR17" s="520"/>
      <c r="AS17" s="541"/>
      <c r="AT17" s="541"/>
      <c r="AU17" s="541"/>
      <c r="AV17" s="520"/>
      <c r="AW17" s="520"/>
      <c r="AX17" s="541"/>
      <c r="AY17" s="520"/>
      <c r="AZ17" s="520"/>
      <c r="BA17" s="275">
        <f t="shared" si="0"/>
        <v>12</v>
      </c>
      <c r="BB17" s="586">
        <f t="shared" si="1"/>
        <v>0</v>
      </c>
      <c r="BC17" s="583"/>
      <c r="BD17" s="578"/>
      <c r="BE17" s="601"/>
      <c r="BF17" s="601"/>
      <c r="BG17" s="173"/>
    </row>
    <row r="18" spans="1:64" x14ac:dyDescent="0.25">
      <c r="A18" s="59">
        <v>575</v>
      </c>
      <c r="B18" s="196" t="s">
        <v>2275</v>
      </c>
      <c r="C18" s="19" t="s">
        <v>2273</v>
      </c>
      <c r="D18" s="31" t="s">
        <v>2274</v>
      </c>
      <c r="E18" s="339" t="s">
        <v>1</v>
      </c>
      <c r="F18" s="47" t="s">
        <v>2002</v>
      </c>
      <c r="G18" s="42" t="s">
        <v>1504</v>
      </c>
      <c r="H18" s="31" t="s">
        <v>2283</v>
      </c>
      <c r="I18" s="31" t="s">
        <v>2284</v>
      </c>
      <c r="J18" s="28">
        <v>1600</v>
      </c>
      <c r="K18" s="28">
        <v>1200</v>
      </c>
      <c r="L18" s="113"/>
      <c r="M18" s="113"/>
      <c r="N18" s="113"/>
      <c r="O18" s="113"/>
      <c r="P18" s="228"/>
      <c r="Q18" s="47">
        <v>1200</v>
      </c>
      <c r="R18" s="47">
        <v>1200</v>
      </c>
      <c r="S18" s="47">
        <v>1200</v>
      </c>
      <c r="T18" s="47">
        <v>1200</v>
      </c>
      <c r="U18" s="47">
        <v>1200</v>
      </c>
      <c r="V18" s="229">
        <v>1200</v>
      </c>
      <c r="W18" s="31">
        <v>1200</v>
      </c>
      <c r="X18" s="275">
        <f>1200*(COUNTBLANK(Q18:W18)-0)</f>
        <v>0</v>
      </c>
      <c r="Y18" s="19"/>
      <c r="Z18" s="28"/>
      <c r="AA18" s="28"/>
      <c r="AB18" s="15">
        <v>1300</v>
      </c>
      <c r="AC18" t="s">
        <v>3337</v>
      </c>
      <c r="AD18" s="275" t="s">
        <v>3337</v>
      </c>
      <c r="AE18" t="s">
        <v>3682</v>
      </c>
      <c r="AF18" s="275" t="s">
        <v>3682</v>
      </c>
      <c r="AG18" s="275" t="s">
        <v>3682</v>
      </c>
      <c r="AH18" s="7" t="s">
        <v>4441</v>
      </c>
      <c r="AI18" s="7" t="s">
        <v>4547</v>
      </c>
      <c r="AJ18" s="7" t="s">
        <v>4547</v>
      </c>
      <c r="AK18" s="7" t="s">
        <v>5030</v>
      </c>
      <c r="AL18" s="7" t="s">
        <v>5030</v>
      </c>
      <c r="AM18" s="7" t="s">
        <v>5802</v>
      </c>
      <c r="AN18" s="7" t="s">
        <v>5802</v>
      </c>
      <c r="AO18" s="541" t="s">
        <v>6313</v>
      </c>
      <c r="AP18" s="541" t="s">
        <v>6313</v>
      </c>
      <c r="AQ18" s="520" t="s">
        <v>6602</v>
      </c>
      <c r="AR18" s="520" t="s">
        <v>6905</v>
      </c>
      <c r="AS18" s="541" t="s">
        <v>6905</v>
      </c>
      <c r="AT18" s="541" t="s">
        <v>7198</v>
      </c>
      <c r="AU18" s="541" t="s">
        <v>7198</v>
      </c>
      <c r="AV18" s="520" t="s">
        <v>7395</v>
      </c>
      <c r="AW18" s="520" t="s">
        <v>7395</v>
      </c>
      <c r="AX18" s="541"/>
      <c r="AY18" s="520"/>
      <c r="AZ18" s="520"/>
      <c r="BA18" s="275">
        <f t="shared" si="0"/>
        <v>3</v>
      </c>
      <c r="BB18" s="586">
        <f t="shared" si="1"/>
        <v>2800</v>
      </c>
      <c r="BC18" s="583">
        <v>1400</v>
      </c>
      <c r="BD18" s="578"/>
      <c r="BE18" s="601"/>
      <c r="BF18" s="601"/>
      <c r="BG18" s="173"/>
      <c r="BH18" t="s">
        <v>4241</v>
      </c>
    </row>
    <row r="19" spans="1:64" x14ac:dyDescent="0.25">
      <c r="A19" s="59">
        <v>576</v>
      </c>
      <c r="B19" s="196" t="s">
        <v>2282</v>
      </c>
      <c r="C19" s="31" t="s">
        <v>2279</v>
      </c>
      <c r="D19" s="31" t="s">
        <v>2280</v>
      </c>
      <c r="E19" s="339" t="s">
        <v>1</v>
      </c>
      <c r="F19" s="47" t="s">
        <v>2002</v>
      </c>
      <c r="G19" s="53" t="s">
        <v>2281</v>
      </c>
      <c r="H19" s="31" t="s">
        <v>1772</v>
      </c>
      <c r="I19" s="53"/>
      <c r="J19" s="28">
        <v>3000</v>
      </c>
      <c r="K19" s="28">
        <v>1200</v>
      </c>
      <c r="L19" s="113"/>
      <c r="M19" s="113"/>
      <c r="N19" s="113"/>
      <c r="O19" s="113"/>
      <c r="P19" s="228"/>
      <c r="Q19" s="47">
        <v>1200</v>
      </c>
      <c r="R19" s="47">
        <v>1200</v>
      </c>
      <c r="S19" s="47">
        <v>1200</v>
      </c>
      <c r="T19" s="47">
        <v>1200</v>
      </c>
      <c r="U19" s="47">
        <v>1200</v>
      </c>
      <c r="V19" s="31">
        <v>1200</v>
      </c>
      <c r="W19" s="31">
        <v>1200</v>
      </c>
      <c r="X19" s="31"/>
      <c r="Y19" s="19"/>
      <c r="Z19" s="28" t="s">
        <v>4824</v>
      </c>
      <c r="AA19" s="28"/>
      <c r="AB19" s="15">
        <v>1400</v>
      </c>
      <c r="AC19" t="s">
        <v>2520</v>
      </c>
      <c r="AD19" t="s">
        <v>3270</v>
      </c>
      <c r="AE19" s="275" t="s">
        <v>3270</v>
      </c>
      <c r="AF19" s="7" t="s">
        <v>3438</v>
      </c>
      <c r="AG19" s="7" t="s">
        <v>3438</v>
      </c>
      <c r="AH19" s="7" t="s">
        <v>3649</v>
      </c>
      <c r="AI19" s="7" t="s">
        <v>3649</v>
      </c>
      <c r="AJ19" s="7" t="s">
        <v>3967</v>
      </c>
      <c r="AK19" s="7" t="s">
        <v>4316</v>
      </c>
      <c r="AL19" s="7" t="s">
        <v>4316</v>
      </c>
      <c r="AM19" s="7" t="s">
        <v>4664</v>
      </c>
      <c r="AN19" s="7" t="s">
        <v>4824</v>
      </c>
      <c r="AO19" s="541" t="s">
        <v>5308</v>
      </c>
      <c r="AP19" s="541" t="s">
        <v>5308</v>
      </c>
      <c r="AQ19" s="520" t="s">
        <v>5789</v>
      </c>
      <c r="AR19" s="520" t="s">
        <v>5789</v>
      </c>
      <c r="AS19" s="541" t="s">
        <v>6065</v>
      </c>
      <c r="AT19" s="541" t="s">
        <v>6065</v>
      </c>
      <c r="AU19" s="541" t="s">
        <v>6521</v>
      </c>
      <c r="AV19" s="520" t="s">
        <v>6521</v>
      </c>
      <c r="AW19" s="520" t="s">
        <v>6911</v>
      </c>
      <c r="AX19" s="541" t="s">
        <v>6911</v>
      </c>
      <c r="AY19" s="520" t="s">
        <v>7220</v>
      </c>
      <c r="AZ19" s="520"/>
      <c r="BA19" s="275">
        <f t="shared" si="0"/>
        <v>1</v>
      </c>
      <c r="BB19" s="586">
        <f t="shared" si="1"/>
        <v>0</v>
      </c>
      <c r="BC19" s="583">
        <v>1500</v>
      </c>
      <c r="BD19" s="578"/>
      <c r="BE19" s="601"/>
      <c r="BF19" s="601" t="s">
        <v>7220</v>
      </c>
      <c r="BG19" s="173"/>
    </row>
    <row r="20" spans="1:64" x14ac:dyDescent="0.25">
      <c r="A20" s="59">
        <v>577</v>
      </c>
      <c r="B20" s="196" t="s">
        <v>2287</v>
      </c>
      <c r="C20" s="31" t="s">
        <v>2285</v>
      </c>
      <c r="D20" s="31" t="s">
        <v>2286</v>
      </c>
      <c r="E20" s="339" t="s">
        <v>1</v>
      </c>
      <c r="F20" s="47" t="s">
        <v>2002</v>
      </c>
      <c r="G20" s="53" t="s">
        <v>2288</v>
      </c>
      <c r="H20" s="31" t="s">
        <v>2289</v>
      </c>
      <c r="I20" s="31" t="s">
        <v>2290</v>
      </c>
      <c r="J20" s="28">
        <v>3500</v>
      </c>
      <c r="K20" s="28">
        <v>1200</v>
      </c>
      <c r="L20" s="47"/>
      <c r="M20" s="47"/>
      <c r="N20" s="47"/>
      <c r="O20" s="47"/>
      <c r="P20" s="196">
        <v>1200</v>
      </c>
      <c r="Q20" s="47">
        <v>1200</v>
      </c>
      <c r="R20" s="47">
        <v>1200</v>
      </c>
      <c r="S20" s="47">
        <v>1200</v>
      </c>
      <c r="T20" s="47">
        <v>1200</v>
      </c>
      <c r="U20" s="47">
        <v>1200</v>
      </c>
      <c r="V20" s="31">
        <v>1200</v>
      </c>
      <c r="W20" s="31">
        <v>1200</v>
      </c>
      <c r="X20" s="31"/>
      <c r="Y20" s="19"/>
      <c r="Z20" s="28" t="s">
        <v>4765</v>
      </c>
      <c r="AA20" s="28"/>
      <c r="AB20" s="15">
        <v>1400</v>
      </c>
      <c r="AC20" t="s">
        <v>2954</v>
      </c>
      <c r="AD20" t="s">
        <v>2954</v>
      </c>
      <c r="AE20" t="s">
        <v>2954</v>
      </c>
      <c r="AF20" t="s">
        <v>3423</v>
      </c>
      <c r="AG20" t="s">
        <v>3423</v>
      </c>
      <c r="AH20" t="s">
        <v>3940</v>
      </c>
      <c r="AI20" t="s">
        <v>3940</v>
      </c>
      <c r="AJ20" s="7" t="s">
        <v>4765</v>
      </c>
      <c r="AK20" s="7" t="s">
        <v>4765</v>
      </c>
      <c r="AL20" s="7" t="s">
        <v>4765</v>
      </c>
      <c r="AM20" s="7" t="s">
        <v>4765</v>
      </c>
      <c r="AN20" s="7" t="s">
        <v>4765</v>
      </c>
      <c r="AO20" s="541" t="s">
        <v>6086</v>
      </c>
      <c r="AP20" s="541" t="s">
        <v>6086</v>
      </c>
      <c r="AQ20" s="541" t="s">
        <v>6086</v>
      </c>
      <c r="AR20" s="541" t="s">
        <v>6086</v>
      </c>
      <c r="AS20" s="541" t="s">
        <v>6086</v>
      </c>
      <c r="AT20" s="541" t="s">
        <v>6086</v>
      </c>
      <c r="AU20" s="541" t="s">
        <v>6256</v>
      </c>
      <c r="AV20" s="520" t="s">
        <v>6557</v>
      </c>
      <c r="AW20" s="520" t="s">
        <v>6889</v>
      </c>
      <c r="AX20" s="541"/>
      <c r="AY20" s="520"/>
      <c r="AZ20" s="520"/>
      <c r="BA20" s="275">
        <f t="shared" si="0"/>
        <v>3</v>
      </c>
      <c r="BB20" s="586">
        <f t="shared" si="1"/>
        <v>3000</v>
      </c>
      <c r="BC20" s="583">
        <v>1500</v>
      </c>
      <c r="BD20" s="578"/>
      <c r="BE20" s="601"/>
      <c r="BF20" s="601"/>
      <c r="BG20" s="173"/>
    </row>
    <row r="21" spans="1:64" x14ac:dyDescent="0.25">
      <c r="A21" s="59">
        <v>580</v>
      </c>
      <c r="B21" s="196" t="s">
        <v>2310</v>
      </c>
      <c r="C21" s="31" t="s">
        <v>1391</v>
      </c>
      <c r="D21" s="31" t="s">
        <v>217</v>
      </c>
      <c r="E21" s="339" t="s">
        <v>1</v>
      </c>
      <c r="F21" s="47" t="s">
        <v>2002</v>
      </c>
      <c r="G21" s="41" t="s">
        <v>2311</v>
      </c>
      <c r="H21" s="275" t="s">
        <v>2312</v>
      </c>
      <c r="I21" s="275" t="s">
        <v>2313</v>
      </c>
      <c r="J21" s="28">
        <v>3500</v>
      </c>
      <c r="K21" s="28"/>
      <c r="L21" s="113"/>
      <c r="M21" s="113"/>
      <c r="N21" s="113"/>
      <c r="O21" s="113"/>
      <c r="P21" s="228"/>
      <c r="Q21" s="113"/>
      <c r="R21" s="113"/>
      <c r="S21" s="47">
        <v>1200</v>
      </c>
      <c r="T21" s="47">
        <v>1200</v>
      </c>
      <c r="U21" s="47">
        <v>1200</v>
      </c>
      <c r="V21" s="31">
        <v>1200</v>
      </c>
      <c r="W21" s="31">
        <v>1200</v>
      </c>
      <c r="X21" s="31"/>
      <c r="Y21" s="19"/>
      <c r="Z21" s="28"/>
      <c r="AA21" s="28"/>
      <c r="AB21" s="15">
        <v>1300</v>
      </c>
      <c r="AC21" t="s">
        <v>2712</v>
      </c>
      <c r="AD21" t="s">
        <v>2928</v>
      </c>
      <c r="AE21" t="s">
        <v>3454</v>
      </c>
      <c r="AF21" t="s">
        <v>3454</v>
      </c>
      <c r="AG21" t="s">
        <v>3745</v>
      </c>
      <c r="AH21" t="s">
        <v>3745</v>
      </c>
      <c r="AI21" t="s">
        <v>3941</v>
      </c>
      <c r="AJ21" t="s">
        <v>3941</v>
      </c>
      <c r="AK21" s="275" t="s">
        <v>3941</v>
      </c>
      <c r="AL21" s="275" t="s">
        <v>4759</v>
      </c>
      <c r="AM21" s="275" t="s">
        <v>4758</v>
      </c>
      <c r="AN21" s="7" t="s">
        <v>5110</v>
      </c>
      <c r="AO21" s="541" t="s">
        <v>5411</v>
      </c>
      <c r="AP21" s="541" t="s">
        <v>5567</v>
      </c>
      <c r="AQ21" s="520" t="s">
        <v>5756</v>
      </c>
      <c r="AR21" s="520" t="s">
        <v>5756</v>
      </c>
      <c r="AS21" s="541" t="s">
        <v>6259</v>
      </c>
      <c r="AT21" s="541" t="s">
        <v>6259</v>
      </c>
      <c r="AU21" s="541" t="s">
        <v>6260</v>
      </c>
      <c r="AV21" s="520" t="s">
        <v>6700</v>
      </c>
      <c r="AW21" s="520" t="s">
        <v>6941</v>
      </c>
      <c r="AX21" s="541" t="s">
        <v>6942</v>
      </c>
      <c r="AY21" s="520" t="s">
        <v>7285</v>
      </c>
      <c r="AZ21" s="520" t="s">
        <v>7605</v>
      </c>
      <c r="BA21" s="275">
        <f t="shared" si="0"/>
        <v>0</v>
      </c>
      <c r="BB21" s="586">
        <f t="shared" si="1"/>
        <v>0</v>
      </c>
      <c r="BC21" s="583">
        <v>1300</v>
      </c>
      <c r="BD21" s="578"/>
      <c r="BE21" s="601"/>
      <c r="BF21" s="601"/>
      <c r="BG21" s="173"/>
      <c r="BH21" t="s">
        <v>7792</v>
      </c>
      <c r="BI21" t="s">
        <v>8049</v>
      </c>
      <c r="BJ21" t="s">
        <v>8238</v>
      </c>
      <c r="BK21" s="275" t="s">
        <v>8238</v>
      </c>
      <c r="BL21" s="7" t="s">
        <v>8303</v>
      </c>
    </row>
    <row r="22" spans="1:64" x14ac:dyDescent="0.25">
      <c r="A22" s="59">
        <v>582</v>
      </c>
      <c r="B22" s="196" t="s">
        <v>2322</v>
      </c>
      <c r="C22" s="31" t="s">
        <v>2320</v>
      </c>
      <c r="D22" s="31" t="s">
        <v>2321</v>
      </c>
      <c r="E22" s="339" t="s">
        <v>1</v>
      </c>
      <c r="F22" s="47" t="s">
        <v>2002</v>
      </c>
      <c r="G22" s="53" t="s">
        <v>2323</v>
      </c>
      <c r="H22" s="275" t="s">
        <v>2324</v>
      </c>
      <c r="I22" s="275" t="s">
        <v>2325</v>
      </c>
      <c r="J22" s="28">
        <v>4000</v>
      </c>
      <c r="K22" s="28">
        <v>1200</v>
      </c>
      <c r="L22" s="113"/>
      <c r="M22" s="113"/>
      <c r="N22" s="113"/>
      <c r="O22" s="113"/>
      <c r="P22" s="228"/>
      <c r="Q22" s="113"/>
      <c r="R22" s="113"/>
      <c r="S22" s="47">
        <v>1200</v>
      </c>
      <c r="T22" s="47">
        <v>1200</v>
      </c>
      <c r="U22" s="47">
        <v>1200</v>
      </c>
      <c r="V22" s="31">
        <v>1200</v>
      </c>
      <c r="W22" s="31">
        <v>1200</v>
      </c>
      <c r="X22" s="31"/>
      <c r="Y22" s="19"/>
      <c r="Z22" s="28" t="s">
        <v>5142</v>
      </c>
      <c r="AA22" s="28"/>
      <c r="AB22" s="15">
        <v>1400</v>
      </c>
      <c r="AC22" t="s">
        <v>2683</v>
      </c>
      <c r="AD22" t="s">
        <v>3234</v>
      </c>
      <c r="AE22" t="s">
        <v>3554</v>
      </c>
      <c r="AF22" t="s">
        <v>3554</v>
      </c>
      <c r="AG22" t="s">
        <v>3703</v>
      </c>
      <c r="AH22" t="s">
        <v>3879</v>
      </c>
      <c r="AI22" t="s">
        <v>3879</v>
      </c>
      <c r="AJ22" t="s">
        <v>4124</v>
      </c>
      <c r="AK22" t="s">
        <v>4124</v>
      </c>
      <c r="AL22" s="275" t="s">
        <v>4401</v>
      </c>
      <c r="AM22" s="275" t="s">
        <v>4638</v>
      </c>
      <c r="AN22" s="275" t="s">
        <v>4912</v>
      </c>
      <c r="AO22" s="541" t="s">
        <v>5720</v>
      </c>
      <c r="AP22" s="541" t="s">
        <v>5720</v>
      </c>
      <c r="AQ22" s="520" t="s">
        <v>5720</v>
      </c>
      <c r="AR22" s="520" t="s">
        <v>5720</v>
      </c>
      <c r="AS22" s="541" t="s">
        <v>5720</v>
      </c>
      <c r="AT22" s="541" t="s">
        <v>6208</v>
      </c>
      <c r="AU22" s="541" t="s">
        <v>6541</v>
      </c>
      <c r="AV22" s="520" t="s">
        <v>6737</v>
      </c>
      <c r="AW22" s="520" t="s">
        <v>6933</v>
      </c>
      <c r="AX22" s="541" t="s">
        <v>7269</v>
      </c>
      <c r="AY22" s="520" t="s">
        <v>7417</v>
      </c>
      <c r="AZ22" s="520" t="s">
        <v>7871</v>
      </c>
      <c r="BA22" s="275">
        <f t="shared" si="0"/>
        <v>0</v>
      </c>
      <c r="BB22" s="586">
        <f t="shared" si="1"/>
        <v>0</v>
      </c>
      <c r="BC22" s="583">
        <v>1500</v>
      </c>
      <c r="BD22" s="578"/>
      <c r="BE22" s="601"/>
      <c r="BF22" s="601" t="s">
        <v>7871</v>
      </c>
      <c r="BG22" s="173"/>
      <c r="BH22">
        <v>1650</v>
      </c>
      <c r="BI22" t="s">
        <v>8239</v>
      </c>
      <c r="BJ22" t="s">
        <v>8239</v>
      </c>
      <c r="BK22" s="275" t="s">
        <v>8239</v>
      </c>
    </row>
    <row r="23" spans="1:64" x14ac:dyDescent="0.25">
      <c r="A23" s="59">
        <v>584</v>
      </c>
      <c r="B23" s="196" t="s">
        <v>3047</v>
      </c>
      <c r="C23" s="31" t="s">
        <v>2333</v>
      </c>
      <c r="D23" s="31" t="s">
        <v>2334</v>
      </c>
      <c r="E23" s="339" t="s">
        <v>1</v>
      </c>
      <c r="F23" s="47" t="s">
        <v>2002</v>
      </c>
      <c r="G23" s="53" t="s">
        <v>2335</v>
      </c>
      <c r="H23" s="53" t="s">
        <v>2336</v>
      </c>
      <c r="I23" s="53"/>
      <c r="J23" s="28">
        <v>3500</v>
      </c>
      <c r="K23" s="28"/>
      <c r="L23" s="113"/>
      <c r="M23" s="113"/>
      <c r="N23" s="113"/>
      <c r="O23" s="113"/>
      <c r="P23" s="228"/>
      <c r="Q23" s="113"/>
      <c r="R23" s="113"/>
      <c r="S23" s="113"/>
      <c r="T23" s="47">
        <v>1200</v>
      </c>
      <c r="U23" s="47">
        <v>1200</v>
      </c>
      <c r="V23" s="31">
        <v>1200</v>
      </c>
      <c r="W23" s="31">
        <v>1200</v>
      </c>
      <c r="X23" s="31"/>
      <c r="Y23" s="19"/>
      <c r="Z23" s="28" t="s">
        <v>5237</v>
      </c>
      <c r="AA23" s="28"/>
      <c r="AB23" s="15">
        <v>1400</v>
      </c>
      <c r="AC23" t="s">
        <v>2888</v>
      </c>
      <c r="AD23" t="s">
        <v>2889</v>
      </c>
      <c r="AE23" t="s">
        <v>3271</v>
      </c>
      <c r="AF23" s="275" t="s">
        <v>3271</v>
      </c>
      <c r="AG23" s="275" t="s">
        <v>3271</v>
      </c>
      <c r="AH23" s="7" t="s">
        <v>3763</v>
      </c>
      <c r="AI23" s="7" t="s">
        <v>3763</v>
      </c>
      <c r="AJ23" s="7" t="s">
        <v>3961</v>
      </c>
      <c r="AK23" s="7" t="s">
        <v>4227</v>
      </c>
      <c r="AL23" s="7" t="s">
        <v>4732</v>
      </c>
      <c r="AM23" s="7" t="s">
        <v>4732</v>
      </c>
      <c r="AN23" s="7" t="s">
        <v>4955</v>
      </c>
      <c r="AO23" s="541" t="s">
        <v>5600</v>
      </c>
      <c r="AP23" s="541" t="s">
        <v>5600</v>
      </c>
      <c r="AQ23" s="520" t="s">
        <v>6004</v>
      </c>
      <c r="AR23" s="520" t="s">
        <v>6004</v>
      </c>
      <c r="AS23" s="541" t="s">
        <v>6343</v>
      </c>
      <c r="AT23" s="541" t="s">
        <v>6343</v>
      </c>
      <c r="AU23" s="541" t="s">
        <v>6343</v>
      </c>
      <c r="AV23" s="520" t="s">
        <v>6686</v>
      </c>
      <c r="AW23" s="520" t="s">
        <v>7045</v>
      </c>
      <c r="AX23" s="541" t="s">
        <v>7200</v>
      </c>
      <c r="AY23" s="520" t="s">
        <v>7548</v>
      </c>
      <c r="AZ23" s="520" t="s">
        <v>7548</v>
      </c>
      <c r="BA23" s="275">
        <f t="shared" si="0"/>
        <v>0</v>
      </c>
      <c r="BB23" s="586">
        <f t="shared" si="1"/>
        <v>0</v>
      </c>
      <c r="BC23" s="583">
        <v>1500</v>
      </c>
      <c r="BD23" s="578"/>
      <c r="BE23" s="601"/>
      <c r="BF23" s="601"/>
      <c r="BG23" s="173"/>
      <c r="BH23" t="s">
        <v>7874</v>
      </c>
    </row>
    <row r="24" spans="1:64" x14ac:dyDescent="0.25">
      <c r="A24" s="59">
        <v>586</v>
      </c>
      <c r="B24" s="196" t="s">
        <v>2343</v>
      </c>
      <c r="C24" s="31" t="s">
        <v>443</v>
      </c>
      <c r="D24" s="31" t="s">
        <v>1506</v>
      </c>
      <c r="E24" s="339" t="s">
        <v>125</v>
      </c>
      <c r="F24" s="47" t="s">
        <v>2379</v>
      </c>
      <c r="G24" s="53" t="s">
        <v>2426</v>
      </c>
      <c r="H24" s="53" t="s">
        <v>2344</v>
      </c>
      <c r="I24" s="53" t="s">
        <v>2345</v>
      </c>
      <c r="J24" s="28"/>
      <c r="K24" s="28"/>
      <c r="L24" s="47"/>
      <c r="M24" s="47"/>
      <c r="N24" s="47"/>
      <c r="O24" s="47"/>
      <c r="P24" s="196"/>
      <c r="Q24" s="47"/>
      <c r="R24" s="47"/>
      <c r="S24" s="47"/>
      <c r="T24" s="47"/>
      <c r="U24" s="47"/>
      <c r="V24" s="31"/>
      <c r="W24" s="31"/>
      <c r="X24" s="31"/>
      <c r="Y24" s="28">
        <v>4000</v>
      </c>
      <c r="Z24" s="28" t="s">
        <v>4141</v>
      </c>
      <c r="AA24" s="28"/>
      <c r="AB24" s="15">
        <v>1300</v>
      </c>
      <c r="AC24" t="s">
        <v>2620</v>
      </c>
      <c r="AD24" t="s">
        <v>2776</v>
      </c>
      <c r="AE24" t="s">
        <v>3149</v>
      </c>
      <c r="AF24" t="s">
        <v>3149</v>
      </c>
      <c r="AG24" t="s">
        <v>3367</v>
      </c>
      <c r="AH24" t="s">
        <v>3552</v>
      </c>
      <c r="AI24">
        <v>1300</v>
      </c>
      <c r="AJ24" s="7" t="s">
        <v>3972</v>
      </c>
      <c r="AK24" s="7" t="s">
        <v>4141</v>
      </c>
      <c r="AL24" s="7" t="s">
        <v>4367</v>
      </c>
      <c r="AM24" s="7" t="s">
        <v>4658</v>
      </c>
      <c r="AN24" s="7" t="s">
        <v>4855</v>
      </c>
      <c r="AO24" s="541" t="s">
        <v>5236</v>
      </c>
      <c r="AP24" s="541" t="s">
        <v>5491</v>
      </c>
      <c r="AQ24" s="520" t="s">
        <v>5716</v>
      </c>
      <c r="AR24" s="520" t="s">
        <v>5716</v>
      </c>
      <c r="AS24" s="541" t="s">
        <v>5974</v>
      </c>
      <c r="AT24" s="541" t="s">
        <v>6147</v>
      </c>
      <c r="AU24" s="541" t="s">
        <v>6342</v>
      </c>
      <c r="AV24" s="520" t="s">
        <v>6635</v>
      </c>
      <c r="AW24" s="520" t="s">
        <v>6831</v>
      </c>
      <c r="AX24" s="541">
        <v>1400</v>
      </c>
      <c r="AY24" s="520" t="s">
        <v>7250</v>
      </c>
      <c r="AZ24" s="520"/>
      <c r="BA24" s="275">
        <f t="shared" si="0"/>
        <v>1</v>
      </c>
      <c r="BB24" s="586">
        <f t="shared" si="1"/>
        <v>0</v>
      </c>
      <c r="BC24" s="583">
        <v>1300</v>
      </c>
      <c r="BD24" s="578"/>
      <c r="BE24" s="601"/>
      <c r="BF24" s="601"/>
      <c r="BG24" s="173"/>
      <c r="BH24" s="47">
        <v>1600</v>
      </c>
      <c r="BI24" s="151" t="s">
        <v>8054</v>
      </c>
      <c r="BJ24" t="s">
        <v>8208</v>
      </c>
    </row>
    <row r="25" spans="1:64" x14ac:dyDescent="0.25">
      <c r="A25" s="59">
        <v>590</v>
      </c>
      <c r="B25" s="196" t="s">
        <v>2393</v>
      </c>
      <c r="C25" s="31" t="s">
        <v>2389</v>
      </c>
      <c r="D25" s="31" t="s">
        <v>2390</v>
      </c>
      <c r="E25" s="339" t="s">
        <v>125</v>
      </c>
      <c r="F25" s="47" t="s">
        <v>2379</v>
      </c>
      <c r="G25" s="53" t="s">
        <v>2427</v>
      </c>
      <c r="H25" s="275" t="s">
        <v>2391</v>
      </c>
      <c r="I25" s="275" t="s">
        <v>2392</v>
      </c>
      <c r="J25" s="28"/>
      <c r="K25" s="28"/>
      <c r="L25" s="47"/>
      <c r="M25" s="47"/>
      <c r="N25" s="47"/>
      <c r="O25" s="47"/>
      <c r="P25" s="196"/>
      <c r="Q25" s="47"/>
      <c r="R25" s="47"/>
      <c r="S25" s="47"/>
      <c r="T25" s="47"/>
      <c r="U25" s="47"/>
      <c r="V25" s="31"/>
      <c r="W25" s="31"/>
      <c r="X25" s="31"/>
      <c r="Y25" s="28" t="s">
        <v>2394</v>
      </c>
      <c r="Z25" s="28" t="s">
        <v>4048</v>
      </c>
      <c r="AA25" s="28"/>
      <c r="AB25" s="15">
        <v>1200</v>
      </c>
      <c r="AC25" t="s">
        <v>2763</v>
      </c>
      <c r="AD25" t="s">
        <v>2826</v>
      </c>
      <c r="AE25" t="s">
        <v>2952</v>
      </c>
      <c r="AF25" t="s">
        <v>2952</v>
      </c>
      <c r="AG25" t="s">
        <v>3364</v>
      </c>
      <c r="AH25" t="s">
        <v>3469</v>
      </c>
      <c r="AI25" t="s">
        <v>3723</v>
      </c>
      <c r="AJ25" t="s">
        <v>3958</v>
      </c>
      <c r="AK25" t="s">
        <v>4047</v>
      </c>
      <c r="AL25" s="275" t="s">
        <v>4047</v>
      </c>
      <c r="AM25" s="275" t="s">
        <v>4607</v>
      </c>
      <c r="AN25" s="275" t="s">
        <v>4877</v>
      </c>
      <c r="AO25" s="541" t="s">
        <v>5534</v>
      </c>
      <c r="AP25" s="541" t="s">
        <v>5534</v>
      </c>
      <c r="AQ25" s="520" t="s">
        <v>6293</v>
      </c>
      <c r="AR25" s="520" t="s">
        <v>6293</v>
      </c>
      <c r="AS25" s="541" t="s">
        <v>6084</v>
      </c>
      <c r="AT25" s="541" t="s">
        <v>6294</v>
      </c>
      <c r="AU25" s="541" t="s">
        <v>6556</v>
      </c>
      <c r="AV25" s="520">
        <v>1400</v>
      </c>
      <c r="AW25" s="520" t="s">
        <v>6939</v>
      </c>
      <c r="AX25" s="541" t="s">
        <v>7142</v>
      </c>
      <c r="AY25" s="520" t="s">
        <v>7443</v>
      </c>
      <c r="AZ25" s="520" t="s">
        <v>7790</v>
      </c>
      <c r="BA25" s="275">
        <f t="shared" si="0"/>
        <v>0</v>
      </c>
      <c r="BB25" s="586">
        <f t="shared" si="1"/>
        <v>0</v>
      </c>
      <c r="BC25" s="583">
        <v>1400</v>
      </c>
      <c r="BD25" s="578"/>
      <c r="BE25" s="601"/>
      <c r="BF25" s="601" t="s">
        <v>7789</v>
      </c>
      <c r="BG25" s="173"/>
      <c r="BH25" t="s">
        <v>7983</v>
      </c>
      <c r="BI25" s="7" t="s">
        <v>8379</v>
      </c>
      <c r="BJ25" s="536" t="s">
        <v>8379</v>
      </c>
    </row>
    <row r="26" spans="1:64" x14ac:dyDescent="0.25">
      <c r="A26" s="59">
        <v>593</v>
      </c>
      <c r="B26" s="196" t="s">
        <v>2423</v>
      </c>
      <c r="C26" s="31" t="s">
        <v>2421</v>
      </c>
      <c r="D26" s="31" t="s">
        <v>525</v>
      </c>
      <c r="E26" s="339" t="s">
        <v>125</v>
      </c>
      <c r="F26" s="47" t="s">
        <v>2379</v>
      </c>
      <c r="G26" s="53" t="s">
        <v>2422</v>
      </c>
      <c r="H26" s="275" t="s">
        <v>2424</v>
      </c>
      <c r="I26" s="275" t="s">
        <v>2425</v>
      </c>
      <c r="J26" s="28"/>
      <c r="K26" s="28"/>
      <c r="L26" s="19"/>
      <c r="M26" s="19"/>
      <c r="N26" s="19"/>
      <c r="O26" s="19"/>
      <c r="P26" s="117"/>
      <c r="Q26" s="19"/>
      <c r="R26" s="19"/>
      <c r="S26" s="19"/>
      <c r="T26" s="19"/>
      <c r="U26" s="19"/>
      <c r="V26" s="19"/>
      <c r="W26" s="19"/>
      <c r="X26" s="19"/>
      <c r="Y26" s="28" t="s">
        <v>2431</v>
      </c>
      <c r="Z26" s="28" t="s">
        <v>5390</v>
      </c>
      <c r="AA26" s="28"/>
      <c r="AB26" s="15">
        <v>1300</v>
      </c>
      <c r="AC26" t="s">
        <v>2999</v>
      </c>
      <c r="AD26" t="s">
        <v>2999</v>
      </c>
      <c r="AE26" t="s">
        <v>3170</v>
      </c>
      <c r="AF26" t="s">
        <v>3170</v>
      </c>
      <c r="AG26" t="s">
        <v>3707</v>
      </c>
      <c r="AH26" t="s">
        <v>3707</v>
      </c>
      <c r="AI26" t="s">
        <v>3835</v>
      </c>
      <c r="AJ26" t="s">
        <v>4139</v>
      </c>
      <c r="AK26" t="s">
        <v>4390</v>
      </c>
      <c r="AL26" s="275" t="s">
        <v>4569</v>
      </c>
      <c r="AM26" s="275" t="s">
        <v>4853</v>
      </c>
      <c r="AN26" s="275" t="s">
        <v>5132</v>
      </c>
      <c r="AO26" s="541" t="s">
        <v>5604</v>
      </c>
      <c r="AP26" s="541" t="s">
        <v>5682</v>
      </c>
      <c r="AQ26" s="520" t="s">
        <v>5848</v>
      </c>
      <c r="AR26" s="520" t="s">
        <v>5848</v>
      </c>
      <c r="AS26" s="541" t="s">
        <v>6220</v>
      </c>
      <c r="AT26" s="541" t="s">
        <v>6298</v>
      </c>
      <c r="AU26" s="541" t="s">
        <v>6571</v>
      </c>
      <c r="AV26" s="520" t="s">
        <v>6759</v>
      </c>
      <c r="AW26" s="520" t="s">
        <v>6943</v>
      </c>
      <c r="AX26" s="541" t="s">
        <v>7252</v>
      </c>
      <c r="AY26" s="520" t="s">
        <v>7392</v>
      </c>
      <c r="AZ26" s="520" t="s">
        <v>7694</v>
      </c>
      <c r="BA26" s="275">
        <f t="shared" si="0"/>
        <v>0</v>
      </c>
      <c r="BB26" s="586">
        <f t="shared" si="1"/>
        <v>0</v>
      </c>
      <c r="BC26" s="583">
        <v>1400</v>
      </c>
      <c r="BD26" s="578"/>
      <c r="BE26" s="601"/>
      <c r="BF26" s="601" t="s">
        <v>7969</v>
      </c>
      <c r="BG26" s="173"/>
      <c r="BH26" t="s">
        <v>8064</v>
      </c>
      <c r="BI26" t="s">
        <v>8255</v>
      </c>
      <c r="BJ26" s="275" t="s">
        <v>8255</v>
      </c>
      <c r="BK26" s="275" t="s">
        <v>8255</v>
      </c>
    </row>
    <row r="27" spans="1:64" x14ac:dyDescent="0.25">
      <c r="A27" s="59">
        <v>607</v>
      </c>
      <c r="B27" s="196" t="s">
        <v>2508</v>
      </c>
      <c r="C27" s="47" t="s">
        <v>2507</v>
      </c>
      <c r="D27" s="47" t="s">
        <v>2190</v>
      </c>
      <c r="E27" s="339" t="s">
        <v>125</v>
      </c>
      <c r="F27" s="47" t="s">
        <v>2379</v>
      </c>
      <c r="G27" s="41" t="s">
        <v>2509</v>
      </c>
      <c r="H27" s="275" t="s">
        <v>2192</v>
      </c>
      <c r="I27" s="53"/>
      <c r="J27" s="28"/>
      <c r="K27" s="28"/>
      <c r="L27" s="47"/>
      <c r="M27" s="47"/>
      <c r="N27" s="47"/>
      <c r="O27" s="47"/>
      <c r="P27" s="196"/>
      <c r="Q27" s="47"/>
      <c r="R27" s="47"/>
      <c r="S27" s="47"/>
      <c r="T27" s="47"/>
      <c r="U27" s="47"/>
      <c r="V27" s="31"/>
      <c r="W27" s="31"/>
      <c r="X27" s="31"/>
      <c r="Y27" s="28" t="s">
        <v>2510</v>
      </c>
      <c r="Z27" s="28"/>
      <c r="AA27" s="28"/>
      <c r="AB27" s="15">
        <v>1400</v>
      </c>
      <c r="AC27" t="s">
        <v>2734</v>
      </c>
      <c r="AD27" t="s">
        <v>2844</v>
      </c>
      <c r="AE27" t="s">
        <v>3351</v>
      </c>
      <c r="AF27" s="275" t="s">
        <v>3351</v>
      </c>
      <c r="AG27" s="275" t="s">
        <v>3351</v>
      </c>
      <c r="AH27" s="7" t="s">
        <v>3551</v>
      </c>
      <c r="AI27" s="7" t="s">
        <v>3656</v>
      </c>
      <c r="AJ27" s="7" t="s">
        <v>3890</v>
      </c>
      <c r="AK27" s="7" t="s">
        <v>4044</v>
      </c>
      <c r="AL27" s="7" t="s">
        <v>4328</v>
      </c>
      <c r="AM27" s="7" t="s">
        <v>4581</v>
      </c>
      <c r="AN27" s="7" t="s">
        <v>4769</v>
      </c>
      <c r="AO27" s="541" t="s">
        <v>5131</v>
      </c>
      <c r="AP27" s="541" t="s">
        <v>5357</v>
      </c>
      <c r="AQ27" s="520" t="s">
        <v>5689</v>
      </c>
      <c r="AR27" s="520" t="s">
        <v>5807</v>
      </c>
      <c r="AS27" s="541" t="s">
        <v>5807</v>
      </c>
      <c r="AT27" s="541" t="s">
        <v>6085</v>
      </c>
      <c r="AU27" s="541" t="s">
        <v>6248</v>
      </c>
      <c r="AV27" s="520" t="s">
        <v>6501</v>
      </c>
      <c r="AW27" s="520" t="s">
        <v>6730</v>
      </c>
      <c r="AX27" s="541" t="s">
        <v>6976</v>
      </c>
      <c r="AY27" s="520" t="s">
        <v>7144</v>
      </c>
      <c r="AZ27" s="520" t="s">
        <v>7376</v>
      </c>
      <c r="BA27" s="275">
        <f t="shared" si="0"/>
        <v>0</v>
      </c>
      <c r="BB27" s="586">
        <f t="shared" si="1"/>
        <v>0</v>
      </c>
      <c r="BC27" s="583">
        <v>1500</v>
      </c>
      <c r="BD27" s="578"/>
      <c r="BE27" s="601"/>
      <c r="BF27" s="601" t="s">
        <v>5131</v>
      </c>
      <c r="BG27" s="173"/>
      <c r="BH27" t="s">
        <v>7666</v>
      </c>
      <c r="BI27" t="s">
        <v>7947</v>
      </c>
      <c r="BJ27" s="536" t="s">
        <v>8341</v>
      </c>
      <c r="BK27" s="536" t="s">
        <v>8341</v>
      </c>
      <c r="BL27" s="536" t="s">
        <v>8341</v>
      </c>
    </row>
    <row r="28" spans="1:64" x14ac:dyDescent="0.25">
      <c r="A28" s="59">
        <v>615</v>
      </c>
      <c r="B28" s="196" t="s">
        <v>2544</v>
      </c>
      <c r="C28" s="47" t="s">
        <v>2543</v>
      </c>
      <c r="D28" s="47" t="s">
        <v>486</v>
      </c>
      <c r="E28" s="339" t="s">
        <v>125</v>
      </c>
      <c r="F28" s="47" t="s">
        <v>2379</v>
      </c>
      <c r="G28" s="41" t="s">
        <v>2546</v>
      </c>
      <c r="H28" s="275" t="s">
        <v>1740</v>
      </c>
      <c r="I28" s="275" t="s">
        <v>2545</v>
      </c>
      <c r="J28" s="28"/>
      <c r="K28" s="28"/>
      <c r="L28" s="47"/>
      <c r="M28" s="47"/>
      <c r="N28" s="47"/>
      <c r="O28" s="47"/>
      <c r="P28" s="196"/>
      <c r="Q28" s="47"/>
      <c r="R28" s="47"/>
      <c r="S28" s="47"/>
      <c r="T28" s="47"/>
      <c r="U28" s="47"/>
      <c r="V28" s="31"/>
      <c r="W28" s="31"/>
      <c r="X28" s="31"/>
      <c r="Y28" s="28" t="s">
        <v>2553</v>
      </c>
      <c r="Z28" s="28" t="s">
        <v>2554</v>
      </c>
      <c r="AA28" s="28"/>
      <c r="AB28" s="15">
        <v>1300</v>
      </c>
      <c r="AC28" t="s">
        <v>5029</v>
      </c>
      <c r="AD28">
        <v>0</v>
      </c>
      <c r="AE28">
        <v>0</v>
      </c>
      <c r="AF28">
        <v>0</v>
      </c>
      <c r="AG28">
        <v>0</v>
      </c>
      <c r="AH28" s="521" t="s">
        <v>5704</v>
      </c>
      <c r="AI28" s="521" t="s">
        <v>5704</v>
      </c>
      <c r="AJ28" s="521" t="s">
        <v>5704</v>
      </c>
      <c r="AK28" s="521" t="s">
        <v>5704</v>
      </c>
      <c r="AO28" s="541">
        <v>0</v>
      </c>
      <c r="AP28" s="541" t="s">
        <v>6332</v>
      </c>
      <c r="AQ28" s="520" t="s">
        <v>6332</v>
      </c>
      <c r="AR28" s="520" t="s">
        <v>6332</v>
      </c>
      <c r="AS28" s="541" t="s">
        <v>6332</v>
      </c>
      <c r="AT28" s="541" t="s">
        <v>7359</v>
      </c>
      <c r="AU28" s="541" t="s">
        <v>7359</v>
      </c>
      <c r="AV28" s="520"/>
      <c r="AW28" s="520"/>
      <c r="AX28" s="541"/>
      <c r="AY28" s="520"/>
      <c r="AZ28" s="520"/>
      <c r="BA28" s="275">
        <f t="shared" si="0"/>
        <v>5</v>
      </c>
      <c r="BB28" s="586">
        <f t="shared" si="1"/>
        <v>5200</v>
      </c>
      <c r="BC28" s="583">
        <v>1300</v>
      </c>
      <c r="BD28" s="578"/>
      <c r="BE28" s="601"/>
      <c r="BF28" s="601"/>
      <c r="BG28" s="173"/>
      <c r="BH28" t="s">
        <v>4242</v>
      </c>
    </row>
    <row r="29" spans="1:64" x14ac:dyDescent="0.25">
      <c r="A29" s="59">
        <v>620</v>
      </c>
      <c r="B29" s="196" t="s">
        <v>2606</v>
      </c>
      <c r="C29" s="31" t="s">
        <v>2600</v>
      </c>
      <c r="D29" s="31" t="s">
        <v>2596</v>
      </c>
      <c r="E29" s="339" t="s">
        <v>125</v>
      </c>
      <c r="F29" s="47" t="s">
        <v>2379</v>
      </c>
      <c r="G29" s="53" t="s">
        <v>2601</v>
      </c>
      <c r="H29" s="53" t="s">
        <v>2598</v>
      </c>
      <c r="I29" s="53"/>
      <c r="J29" s="28"/>
      <c r="K29" s="28"/>
      <c r="L29" s="47" t="s">
        <v>2887</v>
      </c>
      <c r="M29" s="47"/>
      <c r="N29" s="47"/>
      <c r="O29" s="47"/>
      <c r="P29" s="196"/>
      <c r="Q29" s="47"/>
      <c r="R29" s="47"/>
      <c r="S29" s="47"/>
      <c r="T29" s="47"/>
      <c r="U29" s="47"/>
      <c r="V29" s="31"/>
      <c r="W29" s="31"/>
      <c r="X29" s="31"/>
      <c r="Y29" s="28" t="s">
        <v>2599</v>
      </c>
      <c r="Z29" s="28" t="s">
        <v>4857</v>
      </c>
      <c r="AA29" s="28"/>
      <c r="AB29" s="15">
        <v>1400</v>
      </c>
      <c r="AC29" t="s">
        <v>2886</v>
      </c>
      <c r="AD29" t="s">
        <v>3249</v>
      </c>
      <c r="AE29" s="275" t="s">
        <v>3249</v>
      </c>
      <c r="AF29" s="275" t="s">
        <v>3249</v>
      </c>
      <c r="AG29" s="275" t="s">
        <v>3249</v>
      </c>
      <c r="AH29" s="7" t="s">
        <v>3503</v>
      </c>
      <c r="AI29" s="7" t="s">
        <v>3632</v>
      </c>
      <c r="AJ29" s="7" t="s">
        <v>3841</v>
      </c>
      <c r="AK29" s="7" t="s">
        <v>4224</v>
      </c>
      <c r="AL29" s="7" t="s">
        <v>4347</v>
      </c>
      <c r="AM29" s="7" t="s">
        <v>4544</v>
      </c>
      <c r="AN29" s="7" t="s">
        <v>4857</v>
      </c>
      <c r="AO29" s="541" t="s">
        <v>5184</v>
      </c>
      <c r="AP29" s="541" t="s">
        <v>5405</v>
      </c>
      <c r="AQ29" s="520" t="s">
        <v>5673</v>
      </c>
      <c r="AR29" s="520" t="s">
        <v>5962</v>
      </c>
      <c r="AS29" s="541" t="s">
        <v>5962</v>
      </c>
      <c r="AT29" s="541" t="s">
        <v>6087</v>
      </c>
      <c r="AU29" s="541" t="s">
        <v>6499</v>
      </c>
      <c r="AV29" s="520" t="s">
        <v>6499</v>
      </c>
      <c r="AW29" s="520" t="s">
        <v>6732</v>
      </c>
      <c r="AX29" s="541" t="s">
        <v>6963</v>
      </c>
      <c r="AY29" s="520" t="s">
        <v>7276</v>
      </c>
      <c r="AZ29" s="520" t="s">
        <v>7566</v>
      </c>
      <c r="BA29" s="275">
        <f t="shared" si="0"/>
        <v>0</v>
      </c>
      <c r="BB29" s="586">
        <f t="shared" si="1"/>
        <v>0</v>
      </c>
      <c r="BC29" s="583">
        <v>1500</v>
      </c>
      <c r="BD29" s="578"/>
      <c r="BE29" s="601"/>
      <c r="BF29" s="601" t="s">
        <v>7998</v>
      </c>
      <c r="BG29" s="173"/>
      <c r="BH29" t="s">
        <v>7999</v>
      </c>
      <c r="BI29" t="s">
        <v>8000</v>
      </c>
      <c r="BJ29" s="536" t="s">
        <v>8287</v>
      </c>
      <c r="BK29" s="536" t="s">
        <v>8287</v>
      </c>
      <c r="BL29" s="536" t="s">
        <v>8287</v>
      </c>
    </row>
    <row r="30" spans="1:64" x14ac:dyDescent="0.25">
      <c r="A30" s="59">
        <v>621</v>
      </c>
      <c r="B30" s="196" t="s">
        <v>2607</v>
      </c>
      <c r="C30" s="47" t="s">
        <v>1005</v>
      </c>
      <c r="D30" s="47" t="s">
        <v>2603</v>
      </c>
      <c r="E30" s="339" t="s">
        <v>125</v>
      </c>
      <c r="F30" s="47" t="s">
        <v>2379</v>
      </c>
      <c r="G30" s="53" t="s">
        <v>2427</v>
      </c>
      <c r="H30" s="53" t="s">
        <v>2604</v>
      </c>
      <c r="I30" s="53"/>
      <c r="J30" s="28"/>
      <c r="K30" s="28"/>
      <c r="L30" s="47"/>
      <c r="M30" s="47"/>
      <c r="N30" s="47"/>
      <c r="O30" s="47"/>
      <c r="P30" s="196"/>
      <c r="Q30" s="47"/>
      <c r="R30" s="47"/>
      <c r="S30" s="47"/>
      <c r="T30" s="47"/>
      <c r="U30" s="47"/>
      <c r="V30" s="31"/>
      <c r="W30" s="31"/>
      <c r="X30" s="31"/>
      <c r="Y30" s="28" t="s">
        <v>2605</v>
      </c>
      <c r="Z30" s="28" t="s">
        <v>4745</v>
      </c>
      <c r="AA30" s="28"/>
      <c r="AB30" s="15">
        <v>1300</v>
      </c>
      <c r="AC30" t="s">
        <v>2608</v>
      </c>
      <c r="AD30" t="s">
        <v>2810</v>
      </c>
      <c r="AE30" t="s">
        <v>3272</v>
      </c>
      <c r="AF30" t="s">
        <v>3272</v>
      </c>
      <c r="AG30" t="s">
        <v>3377</v>
      </c>
      <c r="AH30" t="s">
        <v>3549</v>
      </c>
      <c r="AI30" t="s">
        <v>3669</v>
      </c>
      <c r="AJ30" t="s">
        <v>3872</v>
      </c>
      <c r="AK30" t="s">
        <v>4206</v>
      </c>
      <c r="AL30" s="275" t="s">
        <v>4335</v>
      </c>
      <c r="AM30" s="275" t="s">
        <v>4745</v>
      </c>
      <c r="AN30" s="7" t="s">
        <v>4933</v>
      </c>
      <c r="AO30" s="541" t="s">
        <v>5202</v>
      </c>
      <c r="AP30" s="541" t="s">
        <v>5557</v>
      </c>
      <c r="AQ30" s="520" t="s">
        <v>6644</v>
      </c>
      <c r="AR30" s="520" t="s">
        <v>6644</v>
      </c>
      <c r="AS30" s="541" t="s">
        <v>6645</v>
      </c>
      <c r="AT30" s="541" t="s">
        <v>6170</v>
      </c>
      <c r="AU30" s="541" t="s">
        <v>6447</v>
      </c>
      <c r="AV30" s="520" t="s">
        <v>6646</v>
      </c>
      <c r="AW30" s="520" t="s">
        <v>6990</v>
      </c>
      <c r="AX30" s="541" t="s">
        <v>6990</v>
      </c>
      <c r="AY30" s="520" t="s">
        <v>7339</v>
      </c>
      <c r="AZ30" s="520" t="s">
        <v>7716</v>
      </c>
      <c r="BA30" s="275">
        <f t="shared" si="0"/>
        <v>0</v>
      </c>
      <c r="BB30" s="586">
        <f t="shared" si="1"/>
        <v>0</v>
      </c>
      <c r="BC30" s="583">
        <v>1300</v>
      </c>
      <c r="BD30" s="578"/>
      <c r="BE30" s="601"/>
      <c r="BF30" s="601" t="s">
        <v>7339</v>
      </c>
      <c r="BG30" s="173"/>
      <c r="BH30" t="s">
        <v>7868</v>
      </c>
      <c r="BI30" t="s">
        <v>7868</v>
      </c>
      <c r="BJ30" s="536" t="s">
        <v>8360</v>
      </c>
      <c r="BK30" s="536" t="s">
        <v>8360</v>
      </c>
      <c r="BL30" s="536" t="s">
        <v>8360</v>
      </c>
    </row>
    <row r="31" spans="1:64" x14ac:dyDescent="0.25">
      <c r="A31" s="59">
        <v>625</v>
      </c>
      <c r="B31" s="196" t="s">
        <v>2629</v>
      </c>
      <c r="C31" s="47" t="s">
        <v>2628</v>
      </c>
      <c r="D31" s="47" t="s">
        <v>1358</v>
      </c>
      <c r="E31" s="339" t="s">
        <v>125</v>
      </c>
      <c r="F31" s="47" t="s">
        <v>2379</v>
      </c>
      <c r="G31" s="41" t="s">
        <v>2630</v>
      </c>
      <c r="H31" s="275" t="s">
        <v>1776</v>
      </c>
      <c r="I31" s="275" t="s">
        <v>1777</v>
      </c>
      <c r="J31" s="28"/>
      <c r="K31" s="28"/>
      <c r="L31" s="47"/>
      <c r="M31" s="47"/>
      <c r="N31" s="47"/>
      <c r="O31" s="47"/>
      <c r="P31" s="196"/>
      <c r="Q31" s="47"/>
      <c r="R31" s="47"/>
      <c r="S31" s="47"/>
      <c r="T31" s="47"/>
      <c r="U31" s="47"/>
      <c r="V31" s="31"/>
      <c r="W31" s="31"/>
      <c r="X31" s="31"/>
      <c r="Y31" s="28" t="s">
        <v>2631</v>
      </c>
      <c r="Z31" s="28"/>
      <c r="AA31" s="28"/>
      <c r="AB31" s="15">
        <v>1300</v>
      </c>
      <c r="AC31" t="s">
        <v>2920</v>
      </c>
      <c r="AD31" t="s">
        <v>2921</v>
      </c>
      <c r="AE31" t="s">
        <v>3169</v>
      </c>
      <c r="AF31" t="s">
        <v>3575</v>
      </c>
      <c r="AG31" t="s">
        <v>3575</v>
      </c>
      <c r="AH31" t="s">
        <v>3781</v>
      </c>
      <c r="AI31" t="s">
        <v>3986</v>
      </c>
      <c r="AJ31" t="s">
        <v>4135</v>
      </c>
      <c r="AK31" t="s">
        <v>4135</v>
      </c>
      <c r="AL31" s="275" t="s">
        <v>4494</v>
      </c>
      <c r="AM31" s="275" t="s">
        <v>4751</v>
      </c>
      <c r="AN31" s="7" t="s">
        <v>5027</v>
      </c>
      <c r="AO31" s="541" t="s">
        <v>5468</v>
      </c>
      <c r="AP31" s="541" t="s">
        <v>5468</v>
      </c>
      <c r="AQ31" s="520" t="s">
        <v>5468</v>
      </c>
      <c r="AR31" s="520" t="s">
        <v>5745</v>
      </c>
      <c r="AS31" s="541" t="s">
        <v>6198</v>
      </c>
      <c r="AT31" s="541" t="s">
        <v>6198</v>
      </c>
      <c r="AU31" s="541" t="s">
        <v>6380</v>
      </c>
      <c r="AV31" s="520" t="s">
        <v>6655</v>
      </c>
      <c r="AW31" s="520" t="s">
        <v>6861</v>
      </c>
      <c r="AX31" s="541" t="s">
        <v>6938</v>
      </c>
      <c r="AY31" s="520" t="s">
        <v>7288</v>
      </c>
      <c r="AZ31" s="520" t="s">
        <v>7452</v>
      </c>
      <c r="BA31" s="275">
        <f t="shared" si="0"/>
        <v>0</v>
      </c>
      <c r="BB31" s="586">
        <f t="shared" si="1"/>
        <v>0</v>
      </c>
      <c r="BC31" s="583">
        <v>1400</v>
      </c>
      <c r="BD31" s="578"/>
      <c r="BE31" s="601"/>
      <c r="BF31" s="601"/>
      <c r="BG31" s="173"/>
      <c r="BH31" t="s">
        <v>7851</v>
      </c>
      <c r="BI31" t="s">
        <v>7851</v>
      </c>
      <c r="BJ31" t="s">
        <v>8085</v>
      </c>
      <c r="BK31" s="275" t="s">
        <v>8263</v>
      </c>
      <c r="BL31" s="7" t="s">
        <v>8263</v>
      </c>
    </row>
    <row r="32" spans="1:64" x14ac:dyDescent="0.25">
      <c r="A32" s="59">
        <v>633</v>
      </c>
      <c r="B32" s="196" t="s">
        <v>2666</v>
      </c>
      <c r="C32" s="47" t="s">
        <v>10</v>
      </c>
      <c r="D32" s="47" t="s">
        <v>473</v>
      </c>
      <c r="E32" s="339" t="s">
        <v>125</v>
      </c>
      <c r="F32" s="47" t="s">
        <v>2379</v>
      </c>
      <c r="G32" s="41" t="s">
        <v>2660</v>
      </c>
      <c r="H32" s="275" t="s">
        <v>2661</v>
      </c>
      <c r="I32" s="53"/>
      <c r="J32" s="28"/>
      <c r="K32" s="28"/>
      <c r="L32" s="47"/>
      <c r="M32" s="47"/>
      <c r="N32" s="47"/>
      <c r="O32" s="47"/>
      <c r="P32" s="196"/>
      <c r="Q32" s="47"/>
      <c r="R32" s="47"/>
      <c r="S32" s="47"/>
      <c r="T32" s="47"/>
      <c r="U32" s="47"/>
      <c r="V32" s="31"/>
      <c r="W32" s="31"/>
      <c r="X32" s="31"/>
      <c r="Y32" s="28" t="s">
        <v>2667</v>
      </c>
      <c r="Z32" s="28"/>
      <c r="AA32" s="28"/>
      <c r="AB32" s="15">
        <v>1300</v>
      </c>
      <c r="AC32" t="s">
        <v>2930</v>
      </c>
      <c r="AD32" t="s">
        <v>3273</v>
      </c>
      <c r="AE32" t="s">
        <v>3273</v>
      </c>
      <c r="AF32" t="s">
        <v>3634</v>
      </c>
      <c r="AG32" s="275" t="s">
        <v>3634</v>
      </c>
      <c r="AH32" s="7" t="s">
        <v>3990</v>
      </c>
      <c r="AI32" s="7" t="s">
        <v>3990</v>
      </c>
      <c r="AJ32" s="7" t="s">
        <v>4121</v>
      </c>
      <c r="AK32" s="7" t="s">
        <v>4341</v>
      </c>
      <c r="AL32" s="7" t="s">
        <v>4600</v>
      </c>
      <c r="AM32" s="7" t="s">
        <v>4854</v>
      </c>
      <c r="AN32" s="7" t="s">
        <v>5235</v>
      </c>
      <c r="AO32" s="541" t="s">
        <v>5455</v>
      </c>
      <c r="AP32" s="541" t="s">
        <v>5798</v>
      </c>
      <c r="AQ32" s="520" t="s">
        <v>5798</v>
      </c>
      <c r="AR32" s="520" t="s">
        <v>5798</v>
      </c>
      <c r="AS32" s="541" t="s">
        <v>6102</v>
      </c>
      <c r="AT32" s="541" t="s">
        <v>6381</v>
      </c>
      <c r="AU32" s="541" t="s">
        <v>6624</v>
      </c>
      <c r="AV32" s="520" t="s">
        <v>6809</v>
      </c>
      <c r="AW32" s="520" t="s">
        <v>6940</v>
      </c>
      <c r="AX32" s="541" t="s">
        <v>7169</v>
      </c>
      <c r="AY32" s="520"/>
      <c r="AZ32" s="520"/>
      <c r="BA32" s="275">
        <f t="shared" si="0"/>
        <v>2</v>
      </c>
      <c r="BB32" s="586">
        <f t="shared" si="1"/>
        <v>1400</v>
      </c>
      <c r="BC32" s="583">
        <v>1400</v>
      </c>
      <c r="BD32" s="578"/>
      <c r="BE32" s="601"/>
      <c r="BF32" s="601"/>
      <c r="BG32" s="173"/>
    </row>
    <row r="33" spans="1:68" x14ac:dyDescent="0.25">
      <c r="A33" s="59">
        <v>639</v>
      </c>
      <c r="B33" s="196" t="s">
        <v>2742</v>
      </c>
      <c r="C33" s="47" t="s">
        <v>2743</v>
      </c>
      <c r="D33" s="47" t="s">
        <v>998</v>
      </c>
      <c r="E33" s="339" t="s">
        <v>125</v>
      </c>
      <c r="F33" s="47" t="s">
        <v>2379</v>
      </c>
      <c r="G33" s="53" t="s">
        <v>2003</v>
      </c>
      <c r="H33" s="275" t="s">
        <v>2741</v>
      </c>
      <c r="I33" s="275" t="s">
        <v>1887</v>
      </c>
      <c r="J33" s="47"/>
      <c r="K33" s="47"/>
      <c r="L33" s="47"/>
      <c r="M33" s="47"/>
      <c r="N33" s="47"/>
      <c r="O33" s="47"/>
      <c r="P33" s="196"/>
      <c r="Q33" s="47"/>
      <c r="R33" s="47"/>
      <c r="S33" s="47"/>
      <c r="T33" s="47"/>
      <c r="U33" s="47"/>
      <c r="V33" s="31"/>
      <c r="W33" s="31"/>
      <c r="X33" s="24"/>
      <c r="Y33" s="28" t="s">
        <v>2744</v>
      </c>
      <c r="Z33" s="28"/>
      <c r="AA33" s="28"/>
      <c r="AB33" s="15">
        <v>1200</v>
      </c>
      <c r="AC33" t="s">
        <v>3103</v>
      </c>
      <c r="AD33" t="s">
        <v>3103</v>
      </c>
      <c r="AE33" t="s">
        <v>3103</v>
      </c>
      <c r="AF33" t="s">
        <v>3374</v>
      </c>
      <c r="AG33" t="s">
        <v>3918</v>
      </c>
      <c r="AH33" t="s">
        <v>3918</v>
      </c>
      <c r="AI33" s="7" t="s">
        <v>4159</v>
      </c>
      <c r="AJ33" s="7" t="s">
        <v>4159</v>
      </c>
      <c r="AK33" s="7" t="s">
        <v>4907</v>
      </c>
      <c r="AL33" s="7" t="s">
        <v>4907</v>
      </c>
      <c r="AM33" s="7" t="s">
        <v>5082</v>
      </c>
      <c r="AN33" s="7" t="s">
        <v>5574</v>
      </c>
      <c r="AO33" s="541" t="s">
        <v>5574</v>
      </c>
      <c r="AP33" s="541" t="s">
        <v>6030</v>
      </c>
      <c r="AQ33" s="541" t="s">
        <v>6030</v>
      </c>
      <c r="AR33" s="541" t="s">
        <v>6030</v>
      </c>
      <c r="AS33" s="541" t="s">
        <v>6030</v>
      </c>
      <c r="AT33" s="541" t="s">
        <v>6377</v>
      </c>
      <c r="AU33" s="541" t="s">
        <v>6377</v>
      </c>
      <c r="AV33" s="520" t="s">
        <v>6904</v>
      </c>
      <c r="AW33" s="520" t="s">
        <v>7502</v>
      </c>
      <c r="AX33" s="541" t="s">
        <v>7624</v>
      </c>
      <c r="AY33" s="520" t="s">
        <v>8019</v>
      </c>
      <c r="AZ33" s="520"/>
      <c r="BA33" s="275">
        <f t="shared" si="0"/>
        <v>1</v>
      </c>
      <c r="BB33" s="586">
        <f t="shared" si="1"/>
        <v>0</v>
      </c>
      <c r="BC33" s="583">
        <v>1300</v>
      </c>
      <c r="BD33" s="578"/>
      <c r="BE33" s="601"/>
      <c r="BF33" s="601"/>
      <c r="BG33" s="173"/>
    </row>
    <row r="34" spans="1:68" x14ac:dyDescent="0.25">
      <c r="A34" s="59">
        <v>644</v>
      </c>
      <c r="B34" s="196" t="s">
        <v>2852</v>
      </c>
      <c r="C34" s="47" t="s">
        <v>2850</v>
      </c>
      <c r="D34" s="47" t="s">
        <v>2851</v>
      </c>
      <c r="E34" s="339" t="s">
        <v>125</v>
      </c>
      <c r="F34" s="47" t="s">
        <v>2379</v>
      </c>
      <c r="G34" s="53" t="s">
        <v>2853</v>
      </c>
      <c r="H34" s="275" t="s">
        <v>2854</v>
      </c>
      <c r="I34" s="275" t="s">
        <v>2855</v>
      </c>
      <c r="J34" s="47"/>
      <c r="K34" s="47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24"/>
      <c r="Y34" s="28" t="s">
        <v>2856</v>
      </c>
      <c r="Z34" s="28" t="s">
        <v>4487</v>
      </c>
      <c r="AA34" s="28"/>
      <c r="AB34" s="15">
        <v>1400</v>
      </c>
      <c r="AC34">
        <v>0</v>
      </c>
      <c r="AD34" t="s">
        <v>2857</v>
      </c>
      <c r="AE34" t="s">
        <v>3274</v>
      </c>
      <c r="AF34">
        <v>0</v>
      </c>
      <c r="AG34" t="s">
        <v>3426</v>
      </c>
      <c r="AH34" t="s">
        <v>3611</v>
      </c>
      <c r="AI34" t="s">
        <v>3822</v>
      </c>
      <c r="AJ34" t="s">
        <v>3822</v>
      </c>
      <c r="AK34" t="s">
        <v>4200</v>
      </c>
      <c r="AL34" s="275" t="s">
        <v>3213</v>
      </c>
      <c r="AM34" s="275" t="s">
        <v>4606</v>
      </c>
      <c r="AN34" s="275" t="s">
        <v>5061</v>
      </c>
      <c r="AO34" s="541" t="s">
        <v>5304</v>
      </c>
      <c r="AP34" s="541" t="s">
        <v>5576</v>
      </c>
      <c r="AQ34" s="520" t="s">
        <v>5810</v>
      </c>
      <c r="AR34" s="520" t="s">
        <v>5810</v>
      </c>
      <c r="AS34" s="541" t="s">
        <v>5916</v>
      </c>
      <c r="AT34" s="541" t="s">
        <v>6211</v>
      </c>
      <c r="AU34" s="535" t="s">
        <v>6211</v>
      </c>
      <c r="AV34" s="520" t="s">
        <v>6868</v>
      </c>
      <c r="AW34" s="520" t="s">
        <v>6868</v>
      </c>
      <c r="AX34" s="541" t="s">
        <v>7211</v>
      </c>
      <c r="AY34" s="520" t="s">
        <v>7350</v>
      </c>
      <c r="AZ34" s="520" t="s">
        <v>7350</v>
      </c>
      <c r="BA34" s="275">
        <f t="shared" si="0"/>
        <v>0</v>
      </c>
      <c r="BB34" s="586">
        <f t="shared" si="1"/>
        <v>0</v>
      </c>
      <c r="BC34" s="583">
        <v>1500</v>
      </c>
      <c r="BD34" s="578"/>
      <c r="BE34" s="601"/>
      <c r="BF34" s="601" t="s">
        <v>6386</v>
      </c>
      <c r="BG34" s="173"/>
      <c r="BH34" t="s">
        <v>7880</v>
      </c>
      <c r="BI34" t="s">
        <v>8075</v>
      </c>
      <c r="BJ34" t="s">
        <v>7881</v>
      </c>
      <c r="BK34" s="275" t="s">
        <v>8076</v>
      </c>
      <c r="BP34" t="s">
        <v>6211</v>
      </c>
    </row>
    <row r="35" spans="1:68" x14ac:dyDescent="0.25">
      <c r="A35" s="59">
        <v>603</v>
      </c>
      <c r="B35" s="47" t="s">
        <v>2492</v>
      </c>
      <c r="C35" s="47" t="s">
        <v>2491</v>
      </c>
      <c r="D35" s="47" t="s">
        <v>1287</v>
      </c>
      <c r="E35" s="339" t="s">
        <v>1</v>
      </c>
      <c r="F35" s="47" t="s">
        <v>2379</v>
      </c>
      <c r="G35" s="41" t="s">
        <v>2493</v>
      </c>
      <c r="H35" s="275" t="s">
        <v>990</v>
      </c>
      <c r="I35" s="53"/>
      <c r="J35" s="28"/>
      <c r="K35" s="28"/>
      <c r="L35" s="15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28" t="s">
        <v>2495</v>
      </c>
      <c r="Z35" s="28"/>
      <c r="AA35" s="58"/>
      <c r="AB35" s="15">
        <v>1300</v>
      </c>
      <c r="AC35" s="47" t="s">
        <v>2971</v>
      </c>
      <c r="AD35" s="47" t="s">
        <v>3346</v>
      </c>
      <c r="AE35" s="47" t="s">
        <v>3346</v>
      </c>
      <c r="AF35" s="47" t="s">
        <v>3346</v>
      </c>
      <c r="AG35" s="47" t="s">
        <v>3346</v>
      </c>
      <c r="AH35" s="47" t="s">
        <v>4078</v>
      </c>
      <c r="AI35" s="47" t="s">
        <v>4078</v>
      </c>
      <c r="AJ35" s="47" t="s">
        <v>4078</v>
      </c>
      <c r="AK35" s="47" t="s">
        <v>4174</v>
      </c>
      <c r="AL35" s="47" t="s">
        <v>4282</v>
      </c>
      <c r="AM35" s="47" t="s">
        <v>4571</v>
      </c>
      <c r="AN35" s="196" t="s">
        <v>5134</v>
      </c>
      <c r="AO35" s="541" t="s">
        <v>6406</v>
      </c>
      <c r="AP35" s="541" t="s">
        <v>6406</v>
      </c>
      <c r="AQ35" s="520" t="s">
        <v>6406</v>
      </c>
      <c r="AR35" s="520" t="s">
        <v>6718</v>
      </c>
      <c r="AS35" s="541" t="s">
        <v>6907</v>
      </c>
      <c r="AT35" s="541" t="s">
        <v>7086</v>
      </c>
      <c r="AU35" s="541" t="s">
        <v>8070</v>
      </c>
      <c r="AV35" s="520" t="s">
        <v>8070</v>
      </c>
      <c r="AW35" s="520" t="s">
        <v>8070</v>
      </c>
      <c r="AX35" s="541"/>
      <c r="AY35" s="520"/>
      <c r="AZ35" s="520"/>
      <c r="BA35" s="275">
        <f t="shared" si="0"/>
        <v>3</v>
      </c>
      <c r="BB35" s="586">
        <f t="shared" si="1"/>
        <v>2600</v>
      </c>
      <c r="BC35" s="583">
        <v>1300</v>
      </c>
      <c r="BD35" s="161"/>
      <c r="BE35" s="34"/>
      <c r="BF35" s="34"/>
      <c r="BG35" s="28"/>
    </row>
    <row r="36" spans="1:68" x14ac:dyDescent="0.25">
      <c r="A36" s="51">
        <v>673</v>
      </c>
      <c r="B36" s="47" t="s">
        <v>4829</v>
      </c>
      <c r="C36" s="47" t="s">
        <v>4811</v>
      </c>
      <c r="D36" s="47" t="s">
        <v>4812</v>
      </c>
      <c r="E36" s="339" t="s">
        <v>110</v>
      </c>
      <c r="F36" s="47" t="s">
        <v>4509</v>
      </c>
      <c r="G36" s="53" t="s">
        <v>4813</v>
      </c>
      <c r="H36" s="275" t="s">
        <v>4814</v>
      </c>
      <c r="I36" s="275" t="s">
        <v>4815</v>
      </c>
      <c r="J36" s="47"/>
      <c r="K36" s="47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24"/>
      <c r="Y36" s="28"/>
      <c r="Z36" s="28"/>
      <c r="AA36" s="28"/>
      <c r="AB36" s="15"/>
      <c r="AO36" s="541" t="s">
        <v>5220</v>
      </c>
      <c r="AP36" s="541" t="s">
        <v>5350</v>
      </c>
      <c r="AQ36" s="520" t="s">
        <v>6005</v>
      </c>
      <c r="AR36" s="520" t="s">
        <v>6036</v>
      </c>
      <c r="AS36" s="541" t="s">
        <v>6253</v>
      </c>
      <c r="AT36" s="541" t="s">
        <v>6586</v>
      </c>
      <c r="AU36" s="541" t="s">
        <v>6801</v>
      </c>
      <c r="AV36" s="520" t="s">
        <v>6913</v>
      </c>
      <c r="AW36" s="520" t="s">
        <v>7141</v>
      </c>
      <c r="AX36" s="541" t="s">
        <v>7596</v>
      </c>
      <c r="AY36" s="520" t="s">
        <v>7596</v>
      </c>
      <c r="AZ36" s="520" t="s">
        <v>7712</v>
      </c>
      <c r="BA36" s="275">
        <f t="shared" si="0"/>
        <v>0</v>
      </c>
      <c r="BB36" s="586">
        <f t="shared" si="1"/>
        <v>0</v>
      </c>
      <c r="BC36" s="583">
        <v>1500</v>
      </c>
      <c r="BD36" s="578" t="s">
        <v>4816</v>
      </c>
      <c r="BE36" s="602"/>
      <c r="BF36" s="615"/>
      <c r="BG36" s="603"/>
    </row>
    <row r="37" spans="1:68" x14ac:dyDescent="0.25">
      <c r="A37" s="37">
        <v>678</v>
      </c>
      <c r="B37" s="31" t="s">
        <v>4962</v>
      </c>
      <c r="C37" s="47" t="s">
        <v>2251</v>
      </c>
      <c r="D37" s="47" t="s">
        <v>2252</v>
      </c>
      <c r="E37" s="339" t="s">
        <v>110</v>
      </c>
      <c r="F37" s="47" t="s">
        <v>4509</v>
      </c>
      <c r="G37" s="53" t="s">
        <v>4963</v>
      </c>
      <c r="H37" s="275" t="s">
        <v>4954</v>
      </c>
      <c r="I37" s="53"/>
      <c r="J37" s="47"/>
      <c r="K37" s="47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24"/>
      <c r="Y37" s="28"/>
      <c r="Z37" s="28"/>
      <c r="AA37" s="28"/>
      <c r="AB37" s="15"/>
      <c r="AO37" s="541" t="s">
        <v>5163</v>
      </c>
      <c r="AP37" s="541" t="s">
        <v>5407</v>
      </c>
      <c r="AQ37" s="520" t="s">
        <v>5407</v>
      </c>
      <c r="AR37" s="520" t="s">
        <v>5816</v>
      </c>
      <c r="AS37" s="541" t="s">
        <v>5816</v>
      </c>
      <c r="AT37" s="541" t="s">
        <v>6150</v>
      </c>
      <c r="AU37" s="541" t="s">
        <v>6551</v>
      </c>
      <c r="AV37" s="520" t="s">
        <v>6551</v>
      </c>
      <c r="AW37" s="520" t="s">
        <v>6769</v>
      </c>
      <c r="AX37" s="541" t="s">
        <v>7008</v>
      </c>
      <c r="AY37" s="520" t="s">
        <v>7203</v>
      </c>
      <c r="AZ37" s="520" t="s">
        <v>7591</v>
      </c>
      <c r="BA37" s="275">
        <f t="shared" si="0"/>
        <v>0</v>
      </c>
      <c r="BB37" s="586">
        <f t="shared" si="1"/>
        <v>0</v>
      </c>
      <c r="BC37" s="583">
        <v>1500</v>
      </c>
      <c r="BD37" s="578" t="s">
        <v>4964</v>
      </c>
      <c r="BE37" s="601"/>
      <c r="BF37" s="615"/>
      <c r="BG37" s="603"/>
    </row>
    <row r="38" spans="1:68" x14ac:dyDescent="0.25">
      <c r="A38" s="37">
        <v>703</v>
      </c>
      <c r="B38" s="31" t="s">
        <v>5271</v>
      </c>
      <c r="C38" s="47" t="s">
        <v>7011</v>
      </c>
      <c r="D38" s="47" t="s">
        <v>7010</v>
      </c>
      <c r="E38" s="31" t="s">
        <v>110</v>
      </c>
      <c r="F38" s="31" t="s">
        <v>4509</v>
      </c>
      <c r="G38" s="31" t="s">
        <v>1969</v>
      </c>
      <c r="H38" s="3" t="s">
        <v>7009</v>
      </c>
      <c r="I38" s="3" t="s">
        <v>7012</v>
      </c>
      <c r="J38" s="47"/>
      <c r="K38" s="47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24"/>
      <c r="Y38" s="28"/>
      <c r="Z38" s="28"/>
      <c r="AA38" s="28"/>
      <c r="AB38" s="15"/>
      <c r="AO38" s="535" t="s">
        <v>5273</v>
      </c>
      <c r="AP38" s="541" t="s">
        <v>5453</v>
      </c>
      <c r="AQ38" s="520" t="s">
        <v>5453</v>
      </c>
      <c r="AR38" s="520" t="s">
        <v>5980</v>
      </c>
      <c r="AS38" s="541" t="s">
        <v>5980</v>
      </c>
      <c r="AT38" s="541" t="s">
        <v>6043</v>
      </c>
      <c r="AU38" s="541" t="s">
        <v>6388</v>
      </c>
      <c r="AV38" s="520" t="s">
        <v>6792</v>
      </c>
      <c r="AW38" s="520" t="s">
        <v>6792</v>
      </c>
      <c r="AX38" s="541" t="s">
        <v>7056</v>
      </c>
      <c r="AY38" s="520" t="s">
        <v>7425</v>
      </c>
      <c r="AZ38" s="520" t="s">
        <v>8156</v>
      </c>
      <c r="BA38" s="275">
        <f t="shared" si="0"/>
        <v>0</v>
      </c>
      <c r="BB38" s="598">
        <f t="shared" si="1"/>
        <v>0</v>
      </c>
      <c r="BC38" s="584">
        <v>1500</v>
      </c>
      <c r="BD38" s="514" t="s">
        <v>5272</v>
      </c>
      <c r="BE38" s="514"/>
      <c r="BF38" s="514" t="s">
        <v>5273</v>
      </c>
      <c r="BG38" s="460"/>
      <c r="BH38" t="s">
        <v>8156</v>
      </c>
      <c r="BI38" s="514" t="s">
        <v>8156</v>
      </c>
    </row>
    <row r="39" spans="1:68" s="275" customFormat="1" x14ac:dyDescent="0.25">
      <c r="A39" s="37">
        <v>746</v>
      </c>
      <c r="B39" s="31" t="s">
        <v>7387</v>
      </c>
      <c r="C39" s="47" t="s">
        <v>7386</v>
      </c>
      <c r="D39" s="47" t="s">
        <v>7380</v>
      </c>
      <c r="E39" s="31" t="s">
        <v>107</v>
      </c>
      <c r="F39" s="31" t="s">
        <v>7335</v>
      </c>
      <c r="G39" s="31" t="s">
        <v>7388</v>
      </c>
      <c r="H39" s="275" t="s">
        <v>7382</v>
      </c>
      <c r="I39" s="275" t="s">
        <v>7383</v>
      </c>
      <c r="J39" s="47"/>
      <c r="K39" s="47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24"/>
      <c r="Y39" s="28"/>
      <c r="Z39" s="28"/>
      <c r="AA39" s="28"/>
      <c r="AB39" s="15"/>
      <c r="BB39" s="173"/>
      <c r="BC39" s="173"/>
      <c r="BD39" s="173" t="s">
        <v>7384</v>
      </c>
      <c r="BE39" s="601" t="s">
        <v>7384</v>
      </c>
      <c r="BF39" s="615"/>
      <c r="BG39" s="603" t="s">
        <v>8209</v>
      </c>
      <c r="BH39" s="275" t="s">
        <v>7768</v>
      </c>
      <c r="BI39" s="275" t="s">
        <v>7995</v>
      </c>
      <c r="BJ39" s="619" t="s">
        <v>8210</v>
      </c>
      <c r="BK39" s="275">
        <v>0</v>
      </c>
      <c r="BM39" s="7" t="s">
        <v>8209</v>
      </c>
    </row>
    <row r="40" spans="1:68" s="275" customFormat="1" x14ac:dyDescent="0.25">
      <c r="A40" s="37">
        <v>750</v>
      </c>
      <c r="B40" s="31" t="s">
        <v>7464</v>
      </c>
      <c r="C40" s="47" t="s">
        <v>7462</v>
      </c>
      <c r="D40" s="47" t="s">
        <v>7463</v>
      </c>
      <c r="E40" s="31" t="s">
        <v>107</v>
      </c>
      <c r="F40" s="31" t="s">
        <v>7335</v>
      </c>
      <c r="G40" s="31" t="s">
        <v>7465</v>
      </c>
      <c r="H40" s="275" t="s">
        <v>7466</v>
      </c>
      <c r="I40" s="275" t="s">
        <v>7467</v>
      </c>
      <c r="J40" s="47"/>
      <c r="K40" s="47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24"/>
      <c r="Y40" s="28"/>
      <c r="Z40" s="28"/>
      <c r="AA40" s="28"/>
      <c r="AB40" s="15"/>
      <c r="BB40" s="173"/>
      <c r="BC40" s="173"/>
      <c r="BD40" s="601"/>
      <c r="BE40" s="173" t="s">
        <v>7468</v>
      </c>
      <c r="BF40" s="615"/>
      <c r="BG40" s="603"/>
      <c r="BH40" s="275" t="s">
        <v>7959</v>
      </c>
      <c r="BI40" s="275" t="s">
        <v>7959</v>
      </c>
      <c r="BJ40" s="275" t="s">
        <v>8258</v>
      </c>
      <c r="BK40" s="7" t="s">
        <v>8258</v>
      </c>
      <c r="BL40" s="7" t="s">
        <v>8393</v>
      </c>
    </row>
    <row r="41" spans="1:68" s="275" customFormat="1" x14ac:dyDescent="0.25">
      <c r="A41" s="37">
        <v>754</v>
      </c>
      <c r="B41" s="31" t="s">
        <v>7575</v>
      </c>
      <c r="C41" s="47" t="s">
        <v>7567</v>
      </c>
      <c r="D41" s="47" t="s">
        <v>7568</v>
      </c>
      <c r="E41" s="31" t="s">
        <v>107</v>
      </c>
      <c r="F41" s="31" t="s">
        <v>7335</v>
      </c>
      <c r="G41" s="31" t="s">
        <v>7569</v>
      </c>
      <c r="H41" s="275" t="s">
        <v>7570</v>
      </c>
      <c r="I41" s="275" t="s">
        <v>7571</v>
      </c>
      <c r="J41" s="47"/>
      <c r="K41" s="47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24"/>
      <c r="Y41" s="28"/>
      <c r="Z41" s="28"/>
      <c r="AA41" s="28"/>
      <c r="AB41" s="15"/>
      <c r="BB41" s="173"/>
      <c r="BC41" s="173"/>
      <c r="BD41" s="601"/>
      <c r="BE41" s="173" t="s">
        <v>7572</v>
      </c>
      <c r="BF41" s="601" t="s">
        <v>7573</v>
      </c>
      <c r="BG41" s="173"/>
      <c r="BI41" s="275" t="s">
        <v>7978</v>
      </c>
    </row>
    <row r="42" spans="1:68" s="275" customFormat="1" x14ac:dyDescent="0.25">
      <c r="A42" s="37">
        <v>772</v>
      </c>
      <c r="B42" s="463" t="s">
        <v>7820</v>
      </c>
      <c r="C42" s="47" t="s">
        <v>7818</v>
      </c>
      <c r="D42" s="47" t="s">
        <v>7819</v>
      </c>
      <c r="E42" s="31"/>
      <c r="F42" s="31"/>
      <c r="G42" s="31" t="s">
        <v>7821</v>
      </c>
      <c r="H42" s="31" t="s">
        <v>7822</v>
      </c>
      <c r="I42" s="31"/>
      <c r="J42" s="47"/>
      <c r="K42" s="47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24"/>
      <c r="Y42" s="28"/>
      <c r="Z42" s="28"/>
      <c r="AA42" s="28"/>
      <c r="AB42" s="15"/>
      <c r="BB42" s="536"/>
      <c r="BC42" s="536"/>
      <c r="BD42" s="536"/>
      <c r="BE42" s="173" t="s">
        <v>7823</v>
      </c>
      <c r="BF42" s="615"/>
      <c r="BG42" s="603"/>
    </row>
    <row r="43" spans="1:68" s="275" customFormat="1" x14ac:dyDescent="0.25">
      <c r="A43" s="37"/>
      <c r="B43" s="463"/>
      <c r="C43" s="7"/>
      <c r="D43" s="7"/>
      <c r="E43" s="31"/>
      <c r="F43" s="31"/>
      <c r="G43" s="31"/>
      <c r="H43" s="31"/>
      <c r="I43" s="31"/>
      <c r="J43" s="47"/>
      <c r="K43" s="47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24"/>
      <c r="Y43" s="28"/>
      <c r="Z43" s="28"/>
      <c r="AA43" s="28"/>
      <c r="AB43" s="15"/>
      <c r="BB43" s="536"/>
      <c r="BC43" s="536"/>
      <c r="BD43" s="536"/>
      <c r="BE43" s="173"/>
      <c r="BF43" s="615"/>
      <c r="BG43" s="603"/>
    </row>
    <row r="44" spans="1:68" x14ac:dyDescent="0.25">
      <c r="A44" s="64" t="s">
        <v>4196</v>
      </c>
      <c r="B44" s="31"/>
      <c r="C44" s="3"/>
      <c r="D44" s="3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24"/>
      <c r="Y44" s="28"/>
      <c r="Z44" s="28"/>
      <c r="AA44" s="28"/>
      <c r="AB44" s="15"/>
    </row>
    <row r="45" spans="1:68" x14ac:dyDescent="0.25">
      <c r="A45" s="48">
        <v>512</v>
      </c>
      <c r="B45" s="19" t="s">
        <v>2001</v>
      </c>
      <c r="C45" s="31"/>
      <c r="D45" s="31"/>
      <c r="E45" s="47" t="s">
        <v>1</v>
      </c>
      <c r="F45" s="47" t="s">
        <v>2002</v>
      </c>
      <c r="G45" s="53" t="s">
        <v>2003</v>
      </c>
      <c r="H45" s="47" t="s">
        <v>2004</v>
      </c>
      <c r="I45" s="47"/>
      <c r="J45" s="28">
        <v>1500</v>
      </c>
      <c r="K45" s="28"/>
      <c r="L45" s="47"/>
      <c r="M45" s="47"/>
      <c r="N45" s="47"/>
      <c r="O45" s="47"/>
      <c r="P45" s="196"/>
      <c r="Q45" s="47"/>
      <c r="R45" s="47"/>
      <c r="S45" s="47"/>
      <c r="T45" s="47"/>
      <c r="U45" s="47"/>
      <c r="V45" s="47"/>
      <c r="W45" s="47"/>
      <c r="Y45" s="19"/>
      <c r="Z45" s="28"/>
      <c r="AA45" s="28"/>
      <c r="AB45" s="15">
        <v>0</v>
      </c>
      <c r="BB45" s="47">
        <f>+AB45*(COUNTBLANK(AC45:BA45)-1)</f>
        <v>0</v>
      </c>
      <c r="BC45" s="7"/>
      <c r="BD45" s="7"/>
      <c r="BE45" s="7"/>
      <c r="BF45" s="7"/>
      <c r="BG45" s="7"/>
    </row>
    <row r="46" spans="1:68" x14ac:dyDescent="0.25">
      <c r="A46" s="59">
        <v>541</v>
      </c>
      <c r="B46" s="47" t="s">
        <v>2108</v>
      </c>
      <c r="C46" s="19" t="s">
        <v>1999</v>
      </c>
      <c r="D46" s="19" t="s">
        <v>2000</v>
      </c>
      <c r="E46" s="47" t="s">
        <v>1</v>
      </c>
      <c r="F46" s="47" t="s">
        <v>2002</v>
      </c>
      <c r="G46" s="53" t="s">
        <v>2107</v>
      </c>
      <c r="H46" s="53" t="s">
        <v>2109</v>
      </c>
      <c r="I46" s="53" t="s">
        <v>2110</v>
      </c>
      <c r="J46" s="28">
        <v>2500</v>
      </c>
      <c r="K46" s="28">
        <f>600+600</f>
        <v>1200</v>
      </c>
      <c r="L46" s="47"/>
      <c r="M46" s="47">
        <v>1200</v>
      </c>
      <c r="N46" s="47">
        <v>1200</v>
      </c>
      <c r="O46" s="47">
        <v>1200</v>
      </c>
      <c r="P46" s="196">
        <v>1200</v>
      </c>
      <c r="Q46" s="47">
        <v>1200</v>
      </c>
      <c r="R46" s="47">
        <v>1200</v>
      </c>
      <c r="S46" s="47">
        <v>1200</v>
      </c>
      <c r="T46" s="47">
        <v>1200</v>
      </c>
      <c r="U46" s="47">
        <v>1200</v>
      </c>
      <c r="V46" s="47">
        <v>1200</v>
      </c>
      <c r="W46" s="47"/>
      <c r="X46" s="47"/>
      <c r="Y46" s="19"/>
      <c r="Z46" s="28"/>
      <c r="AA46" s="28"/>
      <c r="AB46" s="15"/>
      <c r="BB46" s="47">
        <f>+AB46*(COUNTBLANK(AC46:BA46)-1)</f>
        <v>0</v>
      </c>
      <c r="BC46" s="7"/>
      <c r="BD46" s="7"/>
      <c r="BE46" s="7"/>
      <c r="BF46" s="7"/>
      <c r="BG46" s="7"/>
    </row>
    <row r="47" spans="1:68" x14ac:dyDescent="0.25">
      <c r="A47" s="59">
        <v>571</v>
      </c>
      <c r="B47" s="47" t="s">
        <v>2254</v>
      </c>
      <c r="C47" s="113" t="s">
        <v>2105</v>
      </c>
      <c r="D47" s="31" t="s">
        <v>2106</v>
      </c>
      <c r="E47" s="47" t="s">
        <v>1</v>
      </c>
      <c r="F47" s="47" t="s">
        <v>2002</v>
      </c>
      <c r="G47" s="53" t="s">
        <v>2253</v>
      </c>
      <c r="H47" s="53" t="s">
        <v>2109</v>
      </c>
      <c r="I47" s="53"/>
      <c r="J47" s="28">
        <v>4000</v>
      </c>
      <c r="K47" s="28">
        <f>600+600</f>
        <v>1200</v>
      </c>
      <c r="L47" s="113"/>
      <c r="M47" s="113"/>
      <c r="N47" s="113"/>
      <c r="O47" s="113"/>
      <c r="P47" s="196">
        <v>1200</v>
      </c>
      <c r="Q47" s="47">
        <v>1200</v>
      </c>
      <c r="R47" s="47">
        <v>1200</v>
      </c>
      <c r="S47" s="47">
        <v>1200</v>
      </c>
      <c r="T47" s="47">
        <v>1200</v>
      </c>
      <c r="U47" s="47">
        <v>1200</v>
      </c>
      <c r="V47" s="31">
        <v>1200</v>
      </c>
      <c r="W47" s="31"/>
      <c r="X47" s="31"/>
      <c r="Y47" s="19"/>
      <c r="Z47" s="28"/>
      <c r="AA47" s="28"/>
      <c r="AB47" s="15"/>
      <c r="BB47" s="47">
        <f>+AB47*(COUNTBLANK(AC47:BA47)-1)</f>
        <v>0</v>
      </c>
      <c r="BC47" s="7"/>
      <c r="BD47" s="7"/>
      <c r="BE47" s="7"/>
      <c r="BF47" s="7"/>
      <c r="BG47" s="7"/>
    </row>
    <row r="48" spans="1:68" x14ac:dyDescent="0.25">
      <c r="A48" s="59">
        <v>462</v>
      </c>
      <c r="B48" s="47" t="s">
        <v>1697</v>
      </c>
      <c r="C48" s="113" t="s">
        <v>2251</v>
      </c>
      <c r="D48" s="31" t="s">
        <v>2252</v>
      </c>
      <c r="E48" s="250" t="s">
        <v>1</v>
      </c>
      <c r="F48" s="250" t="s">
        <v>1650</v>
      </c>
      <c r="G48" s="251" t="s">
        <v>1700</v>
      </c>
      <c r="H48" s="251" t="s">
        <v>1701</v>
      </c>
      <c r="I48" s="251" t="s">
        <v>1702</v>
      </c>
      <c r="J48" s="28">
        <v>2000</v>
      </c>
      <c r="K48" s="28">
        <v>1100</v>
      </c>
      <c r="L48" s="47">
        <v>1100</v>
      </c>
      <c r="M48" s="47">
        <v>1100</v>
      </c>
      <c r="N48" s="47">
        <v>0</v>
      </c>
      <c r="O48" s="47">
        <v>1100</v>
      </c>
      <c r="P48" s="196">
        <v>1100</v>
      </c>
      <c r="Q48" s="47">
        <v>1100</v>
      </c>
      <c r="R48" s="47">
        <v>1100</v>
      </c>
      <c r="S48" s="47"/>
      <c r="T48" s="47"/>
      <c r="U48" s="47"/>
      <c r="V48" s="31"/>
      <c r="W48" s="31"/>
      <c r="X48" s="31"/>
      <c r="Y48" s="19"/>
      <c r="Z48" s="28"/>
      <c r="AA48" s="28"/>
      <c r="AB48" s="15"/>
      <c r="BB48" s="47">
        <f>+AB48*(COUNTBLANK(AC48:BA48)-1)</f>
        <v>0</v>
      </c>
      <c r="BC48" s="7"/>
      <c r="BD48" s="7"/>
      <c r="BE48" s="7"/>
      <c r="BF48" s="7"/>
      <c r="BG48" s="7"/>
    </row>
    <row r="49" spans="1:60" x14ac:dyDescent="0.25">
      <c r="A49" s="59">
        <v>516</v>
      </c>
      <c r="B49" s="47" t="s">
        <v>2020</v>
      </c>
      <c r="C49" s="47" t="s">
        <v>1698</v>
      </c>
      <c r="D49" s="47" t="s">
        <v>1699</v>
      </c>
      <c r="E49" s="47" t="s">
        <v>1</v>
      </c>
      <c r="F49" s="47" t="s">
        <v>2002</v>
      </c>
      <c r="G49" s="53" t="s">
        <v>2021</v>
      </c>
      <c r="H49" s="31" t="s">
        <v>2022</v>
      </c>
      <c r="I49" s="53"/>
      <c r="J49" s="28">
        <v>3000</v>
      </c>
      <c r="K49" s="28">
        <v>1200</v>
      </c>
      <c r="L49" s="47">
        <v>0</v>
      </c>
      <c r="M49" s="47">
        <v>1000</v>
      </c>
      <c r="N49" s="47">
        <v>1000</v>
      </c>
      <c r="O49" s="47">
        <v>1000</v>
      </c>
      <c r="P49" s="196">
        <v>1000</v>
      </c>
      <c r="Q49" s="229">
        <v>1200</v>
      </c>
      <c r="R49" s="229">
        <v>1200</v>
      </c>
      <c r="S49" s="229">
        <v>1200</v>
      </c>
      <c r="T49" s="229">
        <v>1200</v>
      </c>
      <c r="U49" s="229">
        <v>1200</v>
      </c>
      <c r="V49" s="229">
        <v>1200</v>
      </c>
      <c r="W49" s="229">
        <v>1200</v>
      </c>
      <c r="X49" s="275">
        <f>1000*(COUNTBLANK(M49:W49)-0)</f>
        <v>0</v>
      </c>
      <c r="Y49" s="19"/>
      <c r="Z49" s="28"/>
      <c r="AA49" s="47">
        <f>+P49*(COUNTBLANK(Q49:Z49)-2)</f>
        <v>0</v>
      </c>
      <c r="AB49" s="15">
        <v>1200</v>
      </c>
      <c r="AC49" t="s">
        <v>2764</v>
      </c>
      <c r="BB49" s="209">
        <v>0</v>
      </c>
      <c r="BC49" s="211"/>
      <c r="BD49" s="211"/>
      <c r="BE49" s="211"/>
      <c r="BF49" s="211"/>
      <c r="BG49" s="211"/>
      <c r="BH49" t="s">
        <v>4243</v>
      </c>
    </row>
    <row r="50" spans="1:60" x14ac:dyDescent="0.25">
      <c r="A50" s="31"/>
      <c r="B50" s="31"/>
      <c r="C50" s="272" t="s">
        <v>2018</v>
      </c>
      <c r="D50" s="31" t="s">
        <v>2019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24"/>
      <c r="Y50" s="28"/>
      <c r="Z50" s="28"/>
      <c r="AA50" s="28"/>
      <c r="AB50" s="15"/>
      <c r="BH50" s="134">
        <v>12000</v>
      </c>
    </row>
    <row r="51" spans="1:60" x14ac:dyDescent="0.25">
      <c r="A51" s="59">
        <v>596</v>
      </c>
      <c r="B51" s="47" t="s">
        <v>2441</v>
      </c>
      <c r="C51" s="31"/>
      <c r="D51" s="31"/>
      <c r="E51" s="339" t="s">
        <v>125</v>
      </c>
      <c r="F51" s="47" t="s">
        <v>2379</v>
      </c>
      <c r="G51" s="41" t="s">
        <v>2442</v>
      </c>
      <c r="H51" s="275" t="s">
        <v>2443</v>
      </c>
      <c r="I51" s="275" t="s">
        <v>2444</v>
      </c>
      <c r="J51" s="28"/>
      <c r="K51" s="28"/>
      <c r="L51" s="47"/>
      <c r="M51" s="47"/>
      <c r="N51" s="47"/>
      <c r="O51" s="47"/>
      <c r="P51" s="196"/>
      <c r="Q51" s="47"/>
      <c r="R51" s="47"/>
      <c r="S51" s="47"/>
      <c r="T51" s="47"/>
      <c r="U51" s="47"/>
      <c r="V51" s="31"/>
      <c r="W51" s="31"/>
      <c r="X51" s="31"/>
      <c r="Y51" s="28" t="s">
        <v>2445</v>
      </c>
      <c r="Z51" s="28" t="s">
        <v>2732</v>
      </c>
      <c r="AA51" s="28"/>
      <c r="AB51" s="15">
        <v>1400</v>
      </c>
      <c r="AC51" t="s">
        <v>2731</v>
      </c>
      <c r="AD51" t="s">
        <v>2870</v>
      </c>
      <c r="AE51" t="s">
        <v>3413</v>
      </c>
      <c r="AF51">
        <v>0</v>
      </c>
      <c r="AG51" s="185" t="s">
        <v>3975</v>
      </c>
      <c r="AH51" s="185" t="s">
        <v>3975</v>
      </c>
      <c r="AI51" s="185" t="s">
        <v>3975</v>
      </c>
      <c r="AJ51" s="185" t="s">
        <v>3975</v>
      </c>
      <c r="BB51" s="460">
        <v>0</v>
      </c>
      <c r="BC51" s="460"/>
      <c r="BD51" s="173"/>
      <c r="BE51" s="173"/>
      <c r="BF51" s="211"/>
      <c r="BG51" s="211"/>
    </row>
    <row r="52" spans="1:60" x14ac:dyDescent="0.25">
      <c r="A52" s="59">
        <v>570</v>
      </c>
      <c r="B52" s="196" t="s">
        <v>2245</v>
      </c>
      <c r="C52" s="31" t="s">
        <v>2439</v>
      </c>
      <c r="D52" s="31" t="s">
        <v>2440</v>
      </c>
      <c r="E52" s="339" t="s">
        <v>1</v>
      </c>
      <c r="F52" s="47" t="s">
        <v>2002</v>
      </c>
      <c r="G52" s="53" t="s">
        <v>2246</v>
      </c>
      <c r="H52" s="53" t="s">
        <v>2247</v>
      </c>
      <c r="I52" s="53" t="s">
        <v>1742</v>
      </c>
      <c r="J52" s="28">
        <v>3000</v>
      </c>
      <c r="K52" s="28">
        <v>1000</v>
      </c>
      <c r="L52" s="113"/>
      <c r="M52" s="113"/>
      <c r="N52" s="113"/>
      <c r="O52" s="47">
        <v>1000</v>
      </c>
      <c r="P52" s="196">
        <v>1000</v>
      </c>
      <c r="Q52" s="47">
        <v>1200</v>
      </c>
      <c r="R52" s="47">
        <v>1200</v>
      </c>
      <c r="S52" s="47">
        <v>1200</v>
      </c>
      <c r="T52" s="47">
        <v>1200</v>
      </c>
      <c r="U52" s="229">
        <v>1200</v>
      </c>
      <c r="V52" s="229">
        <v>1200</v>
      </c>
      <c r="W52" s="31">
        <v>1200</v>
      </c>
      <c r="X52" s="275">
        <f>1000*(COUNTBLANK(O52:W52)-0)</f>
        <v>0</v>
      </c>
      <c r="Y52" s="19"/>
      <c r="Z52" s="28"/>
      <c r="AA52" s="28"/>
      <c r="AB52" s="15">
        <v>1400</v>
      </c>
      <c r="AC52" t="s">
        <v>2678</v>
      </c>
      <c r="AD52" t="s">
        <v>2824</v>
      </c>
      <c r="AE52" t="s">
        <v>3034</v>
      </c>
      <c r="AF52" t="s">
        <v>3034</v>
      </c>
      <c r="AG52" t="s">
        <v>3326</v>
      </c>
      <c r="AH52" t="s">
        <v>3467</v>
      </c>
      <c r="AI52" t="s">
        <v>3719</v>
      </c>
      <c r="AJ52" t="s">
        <v>3856</v>
      </c>
      <c r="AK52" t="s">
        <v>4151</v>
      </c>
      <c r="AL52" s="275" t="s">
        <v>4365</v>
      </c>
      <c r="AM52" s="275" t="s">
        <v>4657</v>
      </c>
      <c r="AO52" s="541"/>
      <c r="AP52" s="541"/>
      <c r="AQ52" s="520"/>
      <c r="AR52" s="520"/>
      <c r="AS52" s="541"/>
      <c r="AT52" s="541"/>
      <c r="AU52" s="541"/>
      <c r="AV52" s="520"/>
      <c r="AW52" s="520"/>
      <c r="AX52" s="520"/>
      <c r="AY52" s="521"/>
      <c r="AZ52" s="521"/>
      <c r="BB52" s="209">
        <v>0</v>
      </c>
      <c r="BC52" s="209"/>
      <c r="BD52" s="173"/>
      <c r="BE52" s="173"/>
      <c r="BF52" s="211"/>
      <c r="BG52" s="211"/>
    </row>
    <row r="53" spans="1:60" s="275" customFormat="1" ht="15.75" thickBot="1" x14ac:dyDescent="0.3">
      <c r="A53" s="59">
        <v>664</v>
      </c>
      <c r="B53" s="47" t="s">
        <v>4678</v>
      </c>
      <c r="C53" s="19" t="s">
        <v>2244</v>
      </c>
      <c r="D53" s="31" t="s">
        <v>1436</v>
      </c>
      <c r="E53" s="47" t="s">
        <v>125</v>
      </c>
      <c r="F53" s="47" t="s">
        <v>4509</v>
      </c>
      <c r="G53" s="47" t="s">
        <v>4679</v>
      </c>
      <c r="H53" s="275" t="s">
        <v>4681</v>
      </c>
      <c r="I53" s="53"/>
      <c r="J53" s="53"/>
      <c r="K53" s="53"/>
      <c r="L53" s="47"/>
      <c r="M53" s="47"/>
      <c r="N53" s="47"/>
      <c r="O53" s="47"/>
      <c r="P53" s="47"/>
      <c r="Q53" s="47"/>
      <c r="R53" s="47"/>
      <c r="S53" s="196"/>
      <c r="T53" s="47"/>
      <c r="U53" s="47"/>
      <c r="V53" s="47"/>
      <c r="W53" s="47"/>
      <c r="X53" s="47"/>
      <c r="Z53" s="520"/>
      <c r="AA53" s="47"/>
      <c r="AB53" s="47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520" t="s">
        <v>5602</v>
      </c>
      <c r="AP53" s="535"/>
      <c r="AQ53" s="520"/>
      <c r="AR53" s="520"/>
      <c r="AS53" s="541"/>
      <c r="AT53" s="541"/>
      <c r="AU53" s="541"/>
      <c r="AV53" s="520"/>
      <c r="AW53" s="520"/>
      <c r="AX53" s="520"/>
      <c r="AY53" s="521"/>
      <c r="AZ53" s="521"/>
      <c r="BB53" s="530">
        <v>0</v>
      </c>
      <c r="BC53" s="585">
        <v>1500</v>
      </c>
      <c r="BD53" s="161" t="s">
        <v>4682</v>
      </c>
      <c r="BE53" s="34" t="s">
        <v>4683</v>
      </c>
    </row>
    <row r="54" spans="1:60" x14ac:dyDescent="0.25">
      <c r="A54" s="31"/>
      <c r="B54" s="31"/>
      <c r="C54" s="47" t="s">
        <v>4676</v>
      </c>
      <c r="D54" s="47" t="s">
        <v>4677</v>
      </c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24"/>
      <c r="Y54" s="28"/>
      <c r="Z54" s="28"/>
      <c r="AA54" s="28"/>
      <c r="AB54" s="15"/>
    </row>
    <row r="55" spans="1:60" x14ac:dyDescent="0.25">
      <c r="A55" s="59"/>
      <c r="B55" s="47"/>
      <c r="C55" s="31"/>
      <c r="D55" s="31"/>
      <c r="E55" s="47"/>
      <c r="F55" s="47"/>
      <c r="G55" s="53"/>
      <c r="H55" s="53"/>
      <c r="I55" s="53"/>
      <c r="J55" s="47"/>
      <c r="K55" s="47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24"/>
      <c r="Y55" s="28"/>
      <c r="Z55" s="28"/>
      <c r="AA55" s="28"/>
      <c r="AB55" s="15"/>
    </row>
    <row r="56" spans="1:60" x14ac:dyDescent="0.25">
      <c r="A56" s="37"/>
      <c r="B56" s="31"/>
      <c r="C56" s="47"/>
      <c r="D56" s="47"/>
      <c r="E56" s="47"/>
      <c r="F56" s="47"/>
      <c r="G56" s="53"/>
      <c r="H56" s="53"/>
      <c r="I56" s="53"/>
      <c r="J56" s="47"/>
      <c r="K56" s="47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24"/>
    </row>
    <row r="57" spans="1:60" x14ac:dyDescent="0.25">
      <c r="A57" s="59"/>
      <c r="B57" s="47"/>
      <c r="C57" s="47"/>
      <c r="D57" s="47"/>
      <c r="E57" s="47"/>
      <c r="F57" s="47"/>
      <c r="G57" s="53"/>
      <c r="H57" s="53"/>
      <c r="I57" s="53"/>
      <c r="J57" s="47"/>
      <c r="K57" s="47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24"/>
    </row>
    <row r="58" spans="1:60" x14ac:dyDescent="0.25">
      <c r="A58" s="59"/>
      <c r="B58" s="47"/>
      <c r="C58" s="47"/>
      <c r="D58" s="47"/>
      <c r="E58" s="47"/>
      <c r="F58" s="47"/>
      <c r="G58" s="53"/>
      <c r="H58" s="53"/>
      <c r="I58" s="53"/>
      <c r="J58" s="47"/>
      <c r="K58" s="47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24"/>
    </row>
    <row r="59" spans="1:60" x14ac:dyDescent="0.25">
      <c r="A59" s="59"/>
      <c r="B59" s="47"/>
      <c r="C59" s="47"/>
      <c r="D59" s="47"/>
      <c r="E59" s="47"/>
      <c r="F59" s="47"/>
      <c r="G59" s="53"/>
      <c r="H59" s="53"/>
      <c r="I59" s="53"/>
      <c r="J59" s="47"/>
      <c r="K59" s="47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24"/>
    </row>
    <row r="60" spans="1:60" x14ac:dyDescent="0.25">
      <c r="A60" s="59"/>
      <c r="B60" s="47"/>
      <c r="C60" s="47"/>
      <c r="D60" s="47"/>
      <c r="E60" s="47"/>
      <c r="F60" s="47"/>
      <c r="G60" s="53"/>
      <c r="H60" s="53"/>
      <c r="I60" s="53"/>
      <c r="J60" s="47"/>
      <c r="K60" s="47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24"/>
    </row>
    <row r="61" spans="1:60" x14ac:dyDescent="0.25">
      <c r="A61" s="37"/>
      <c r="B61" s="31"/>
      <c r="C61" s="47"/>
      <c r="D61" s="47"/>
      <c r="E61" s="47"/>
      <c r="F61" s="47"/>
      <c r="G61" s="53"/>
      <c r="H61" s="53"/>
      <c r="I61" s="53"/>
      <c r="J61" s="47"/>
      <c r="K61" s="47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24"/>
    </row>
    <row r="62" spans="1:60" x14ac:dyDescent="0.25">
      <c r="A62" s="31"/>
      <c r="B62" s="31"/>
      <c r="C62" s="47"/>
      <c r="D62" s="47"/>
      <c r="E62" s="31"/>
      <c r="F62" s="31"/>
      <c r="G62" s="31"/>
      <c r="H62" s="31"/>
      <c r="I62" s="31"/>
      <c r="J62" s="47"/>
      <c r="K62" s="47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24"/>
    </row>
    <row r="63" spans="1:60" x14ac:dyDescent="0.25">
      <c r="A63" s="31"/>
      <c r="B63" s="31"/>
      <c r="C63" s="47"/>
      <c r="D63" s="47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24"/>
    </row>
    <row r="64" spans="1:60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24"/>
    </row>
    <row r="65" spans="1:31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24"/>
    </row>
    <row r="66" spans="1:31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24"/>
      <c r="AE66">
        <f>25600-13600</f>
        <v>12000</v>
      </c>
    </row>
    <row r="67" spans="1:31" x14ac:dyDescent="0.25">
      <c r="C67" s="31"/>
      <c r="D67" s="31"/>
    </row>
  </sheetData>
  <pageMargins left="0.2" right="0.2" top="0.25" bottom="0.25" header="0.05" footer="0.05"/>
  <pageSetup paperSize="9" scale="90" orientation="portrait" horizontalDpi="4294967293" verticalDpi="4294967293" r:id="rId1"/>
  <headerFooter>
    <oddHeader>&amp;L&amp;"Calibri"&amp;10&amp;K000000CLASSIFICATION: C1 - CONTROLLED&amp;1#</oddHeader>
  </headerFooter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16</vt:i4>
      </vt:variant>
    </vt:vector>
  </HeadingPairs>
  <TitlesOfParts>
    <vt:vector size="43" baseType="lpstr">
      <vt:lpstr>Summary-Overdues</vt:lpstr>
      <vt:lpstr>Summary overdues 22-23</vt:lpstr>
      <vt:lpstr>Summary 23-24</vt:lpstr>
      <vt:lpstr>Letter-Outstanding (2)</vt:lpstr>
      <vt:lpstr>Letter-Outstanding</vt:lpstr>
      <vt:lpstr>New Nursery 24-25</vt:lpstr>
      <vt:lpstr>New Nursery 23-24</vt:lpstr>
      <vt:lpstr>Prep-I</vt:lpstr>
      <vt:lpstr>Prep-II</vt:lpstr>
      <vt:lpstr>Class-I</vt:lpstr>
      <vt:lpstr>Class-II</vt:lpstr>
      <vt:lpstr>Class-III</vt:lpstr>
      <vt:lpstr>Class-IV</vt:lpstr>
      <vt:lpstr>Class-V</vt:lpstr>
      <vt:lpstr>Class-VI</vt:lpstr>
      <vt:lpstr>Class-VII</vt:lpstr>
      <vt:lpstr>Class-VIII</vt:lpstr>
      <vt:lpstr>Class-IX</vt:lpstr>
      <vt:lpstr>Class-X</vt:lpstr>
      <vt:lpstr>Class-X Pass out</vt:lpstr>
      <vt:lpstr>Class-X 21-22</vt:lpstr>
      <vt:lpstr>Matric 20-21</vt:lpstr>
      <vt:lpstr>Sheet1</vt:lpstr>
      <vt:lpstr>Fee slip</vt:lpstr>
      <vt:lpstr>Result X 21-22</vt:lpstr>
      <vt:lpstr>Sheet2</vt:lpstr>
      <vt:lpstr>Sheet3</vt:lpstr>
      <vt:lpstr>'Class-II'!Print_Area</vt:lpstr>
      <vt:lpstr>'Class-III'!Print_Area</vt:lpstr>
      <vt:lpstr>'Class-IV'!Print_Area</vt:lpstr>
      <vt:lpstr>'Class-IX'!Print_Area</vt:lpstr>
      <vt:lpstr>'Class-V'!Print_Area</vt:lpstr>
      <vt:lpstr>'Class-VI'!Print_Area</vt:lpstr>
      <vt:lpstr>'Class-VII'!Print_Area</vt:lpstr>
      <vt:lpstr>'Class-VIII'!Print_Area</vt:lpstr>
      <vt:lpstr>'Class-X'!Print_Area</vt:lpstr>
      <vt:lpstr>'Fee slip'!Print_Area</vt:lpstr>
      <vt:lpstr>'Letter-Outstanding'!Print_Area</vt:lpstr>
      <vt:lpstr>'New Nursery 23-24'!Print_Area</vt:lpstr>
      <vt:lpstr>'New Nursery 24-25'!Print_Area</vt:lpstr>
      <vt:lpstr>'Prep-I'!Print_Area</vt:lpstr>
      <vt:lpstr>'Prep-II'!Print_Area</vt:lpstr>
      <vt:lpstr>'Result X 21-22'!Print_Area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</dc:creator>
  <cp:lastModifiedBy>Windows User</cp:lastModifiedBy>
  <cp:lastPrinted>2024-08-02T17:32:05Z</cp:lastPrinted>
  <dcterms:created xsi:type="dcterms:W3CDTF">2016-08-15T05:18:15Z</dcterms:created>
  <dcterms:modified xsi:type="dcterms:W3CDTF">2024-08-16T07:05:34Z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MSIP_Label_2edaf50a-78ed-480b-a2a3-10cc196ad946_Enabled">
    <vt:lpwstr>true</vt:lpwstr>
  </property>
  <property fmtid="{D5CDD505-2E9C-101B-9397-08002B2CF9AE}" pid="4" name="MSIP_Label_2edaf50a-78ed-480b-a2a3-10cc196ad946_SetDate">
    <vt:lpwstr>2023-01-02T05:33:17Z</vt:lpwstr>
  </property>
  <property fmtid="{D5CDD505-2E9C-101B-9397-08002B2CF9AE}" pid="5" name="MSIP_Label_2edaf50a-78ed-480b-a2a3-10cc196ad946_Method">
    <vt:lpwstr>Privileged</vt:lpwstr>
  </property>
  <property fmtid="{D5CDD505-2E9C-101B-9397-08002B2CF9AE}" pid="6" name="MSIP_Label_2edaf50a-78ed-480b-a2a3-10cc196ad946_Name">
    <vt:lpwstr>C1 - CONTROLLED</vt:lpwstr>
  </property>
  <property fmtid="{D5CDD505-2E9C-101B-9397-08002B2CF9AE}" pid="7" name="MSIP_Label_2edaf50a-78ed-480b-a2a3-10cc196ad946_SiteId">
    <vt:lpwstr>22e9f6b1-8d64-4327-9344-7495608a7368</vt:lpwstr>
  </property>
  <property fmtid="{D5CDD505-2E9C-101B-9397-08002B2CF9AE}" pid="8" name="MSIP_Label_2edaf50a-78ed-480b-a2a3-10cc196ad946_ActionId">
    <vt:lpwstr>64e685ab-286a-44d2-b22d-a48de09884c9</vt:lpwstr>
  </property>
  <property fmtid="{D5CDD505-2E9C-101B-9397-08002B2CF9AE}" pid="9" name="MSIP_Label_2edaf50a-78ed-480b-a2a3-10cc196ad946_ContentBits">
    <vt:lpwstr>1</vt:lpwstr>
  </property>
</Properties>
</file>