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0490" windowHeight="7755"/>
  </bookViews>
  <sheets>
    <sheet name="Trabalho Parte 1" sheetId="4" r:id="rId1"/>
  </sheets>
  <definedNames>
    <definedName name="_xlnm.Print_Area" localSheetId="0">'Trabalho Parte 1'!$A$1:$T$13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4"/>
  <c r="I33"/>
  <c r="N33" s="1"/>
  <c r="I32"/>
  <c r="N34"/>
  <c r="N32"/>
  <c r="W50"/>
  <c r="I5" s="1"/>
  <c r="I12" s="1"/>
  <c r="W51"/>
  <c r="J5" s="1"/>
  <c r="J12" s="1"/>
  <c r="W52"/>
  <c r="W53"/>
  <c r="W54"/>
  <c r="M5" s="1"/>
  <c r="M12" s="1"/>
  <c r="W55"/>
  <c r="N5" s="1"/>
  <c r="N12" s="1"/>
  <c r="W56"/>
  <c r="W57"/>
  <c r="W58"/>
  <c r="Q5" s="1"/>
  <c r="Q12" s="1"/>
  <c r="W59"/>
  <c r="R5" s="1"/>
  <c r="R12" s="1"/>
  <c r="W60"/>
  <c r="W61"/>
  <c r="T5"/>
  <c r="T12" s="1"/>
  <c r="S5"/>
  <c r="S12" s="1"/>
  <c r="P5"/>
  <c r="P12" s="1"/>
  <c r="O5"/>
  <c r="O12" s="1"/>
  <c r="L5"/>
  <c r="L12" s="1"/>
  <c r="K5"/>
  <c r="K12" s="1"/>
  <c r="C19"/>
  <c r="C20"/>
  <c r="C18"/>
  <c r="D7" l="1"/>
  <c r="E11"/>
  <c r="E1"/>
  <c r="E2"/>
  <c r="E3"/>
  <c r="E4"/>
  <c r="E5"/>
  <c r="E6"/>
  <c r="E8"/>
  <c r="E9"/>
  <c r="E10"/>
  <c r="I8"/>
  <c r="I9" s="1"/>
  <c r="J8"/>
  <c r="J10" s="1"/>
  <c r="K8"/>
  <c r="K9" s="1"/>
  <c r="L8"/>
  <c r="M8"/>
  <c r="M9" s="1"/>
  <c r="N8"/>
  <c r="N10" s="1"/>
  <c r="O8"/>
  <c r="O9" s="1"/>
  <c r="P8"/>
  <c r="Q8"/>
  <c r="Q9" s="1"/>
  <c r="R8"/>
  <c r="R10" s="1"/>
  <c r="S8"/>
  <c r="S9" s="1"/>
  <c r="T8"/>
  <c r="U5"/>
  <c r="U6"/>
  <c r="I18" s="1"/>
  <c r="U7"/>
  <c r="I19" s="1"/>
  <c r="B13"/>
  <c r="I26" s="1"/>
  <c r="D13"/>
  <c r="P25" s="1"/>
  <c r="N18" l="1"/>
  <c r="O18" s="1"/>
  <c r="K18"/>
  <c r="U12"/>
  <c r="U8"/>
  <c r="I20" s="1"/>
  <c r="I24" s="1"/>
  <c r="K19"/>
  <c r="N19"/>
  <c r="O19" s="1"/>
  <c r="J19"/>
  <c r="S18"/>
  <c r="P18"/>
  <c r="J26"/>
  <c r="O40"/>
  <c r="K25"/>
  <c r="P40"/>
  <c r="N25"/>
  <c r="I25"/>
  <c r="I17"/>
  <c r="K17" s="1"/>
  <c r="J40"/>
  <c r="S25"/>
  <c r="I40"/>
  <c r="J25"/>
  <c r="T25"/>
  <c r="U25"/>
  <c r="J18"/>
  <c r="O25"/>
  <c r="K40"/>
  <c r="E7"/>
  <c r="Q13" s="1"/>
  <c r="N40"/>
  <c r="N13"/>
  <c r="P13"/>
  <c r="O10"/>
  <c r="O11" s="1"/>
  <c r="I10"/>
  <c r="I11" s="1"/>
  <c r="M10"/>
  <c r="M11" s="1"/>
  <c r="S10"/>
  <c r="S11" s="1"/>
  <c r="K10"/>
  <c r="K11" s="1"/>
  <c r="Q10"/>
  <c r="Q11" s="1"/>
  <c r="T9"/>
  <c r="T10"/>
  <c r="P10"/>
  <c r="L10"/>
  <c r="P9"/>
  <c r="L9"/>
  <c r="R9"/>
  <c r="R11" s="1"/>
  <c r="N9"/>
  <c r="N11" s="1"/>
  <c r="J9"/>
  <c r="J11" s="1"/>
  <c r="L11" l="1"/>
  <c r="Q14"/>
  <c r="P11"/>
  <c r="P14" s="1"/>
  <c r="S19"/>
  <c r="P19"/>
  <c r="K20"/>
  <c r="T11"/>
  <c r="M13"/>
  <c r="M14" s="1"/>
  <c r="L13"/>
  <c r="L14" s="1"/>
  <c r="J13"/>
  <c r="J14" s="1"/>
  <c r="N17"/>
  <c r="J17"/>
  <c r="J20" s="1"/>
  <c r="J24" s="1"/>
  <c r="E13"/>
  <c r="I13" s="1"/>
  <c r="I14" s="1"/>
  <c r="O13"/>
  <c r="O14" s="1"/>
  <c r="N14"/>
  <c r="U10"/>
  <c r="I22" s="1"/>
  <c r="T13"/>
  <c r="K13"/>
  <c r="K14" s="1"/>
  <c r="U9"/>
  <c r="I21" s="1"/>
  <c r="U18"/>
  <c r="T18"/>
  <c r="R13"/>
  <c r="R14" s="1"/>
  <c r="S13"/>
  <c r="S14" s="1"/>
  <c r="K21" l="1"/>
  <c r="K24"/>
  <c r="U11"/>
  <c r="I23" s="1"/>
  <c r="I27" s="1"/>
  <c r="T14"/>
  <c r="U14" s="1"/>
  <c r="T19"/>
  <c r="U19"/>
  <c r="K22"/>
  <c r="K23" s="1"/>
  <c r="J21"/>
  <c r="J22"/>
  <c r="U13"/>
  <c r="P17"/>
  <c r="P20" s="1"/>
  <c r="P24" s="1"/>
  <c r="N20"/>
  <c r="N24" s="1"/>
  <c r="S17"/>
  <c r="O17"/>
  <c r="O20" s="1"/>
  <c r="O24" s="1"/>
  <c r="J34"/>
  <c r="K34"/>
  <c r="J33"/>
  <c r="K33"/>
  <c r="K27" l="1"/>
  <c r="O21"/>
  <c r="O22"/>
  <c r="U17"/>
  <c r="U20" s="1"/>
  <c r="U24" s="1"/>
  <c r="S20"/>
  <c r="S24" s="1"/>
  <c r="T17"/>
  <c r="T20" s="1"/>
  <c r="T24" s="1"/>
  <c r="J23"/>
  <c r="J27" s="1"/>
  <c r="N22"/>
  <c r="N21"/>
  <c r="O34"/>
  <c r="P34"/>
  <c r="P22"/>
  <c r="P21"/>
  <c r="P33"/>
  <c r="O33"/>
  <c r="N23" l="1"/>
  <c r="N27" s="1"/>
  <c r="O23"/>
  <c r="O27" s="1"/>
  <c r="P23"/>
  <c r="P27" s="1"/>
  <c r="T21"/>
  <c r="T22"/>
  <c r="S22"/>
  <c r="S21"/>
  <c r="I35"/>
  <c r="I39" s="1"/>
  <c r="J32"/>
  <c r="J35" s="1"/>
  <c r="J39" s="1"/>
  <c r="K32"/>
  <c r="K35" s="1"/>
  <c r="K39" s="1"/>
  <c r="U22"/>
  <c r="U21"/>
  <c r="T23" l="1"/>
  <c r="T27" s="1"/>
  <c r="S23"/>
  <c r="S27" s="1"/>
  <c r="K36"/>
  <c r="K37"/>
  <c r="P32"/>
  <c r="P35" s="1"/>
  <c r="P39" s="1"/>
  <c r="O32"/>
  <c r="O35" s="1"/>
  <c r="N35"/>
  <c r="N39" s="1"/>
  <c r="I36"/>
  <c r="I37"/>
  <c r="U23"/>
  <c r="U27" s="1"/>
  <c r="J36"/>
  <c r="J37"/>
  <c r="O37" l="1"/>
  <c r="O39"/>
  <c r="I38"/>
  <c r="I42" s="1"/>
  <c r="J38"/>
  <c r="J42" s="1"/>
  <c r="P36"/>
  <c r="P37"/>
  <c r="N36"/>
  <c r="N37"/>
  <c r="O36"/>
  <c r="O38" s="1"/>
  <c r="K38"/>
  <c r="K42" s="1"/>
  <c r="P38" l="1"/>
  <c r="P42" s="1"/>
  <c r="O42"/>
  <c r="N38"/>
  <c r="N42" s="1"/>
</calcChain>
</file>

<file path=xl/sharedStrings.xml><?xml version="1.0" encoding="utf-8"?>
<sst xmlns="http://schemas.openxmlformats.org/spreadsheetml/2006/main" count="128" uniqueCount="63">
  <si>
    <t>Geladeiras</t>
  </si>
  <si>
    <t>Microondas</t>
  </si>
  <si>
    <t>Investimento</t>
  </si>
  <si>
    <t>Reforma da Infraestrutura</t>
  </si>
  <si>
    <t>Balança Digita Precisa</t>
  </si>
  <si>
    <t>Utencilios para produção</t>
  </si>
  <si>
    <t>Abertura da empresa oficial</t>
  </si>
  <si>
    <t>Valor</t>
  </si>
  <si>
    <t>Manutençao</t>
  </si>
  <si>
    <t>Funcionario s/imposto ao ano</t>
  </si>
  <si>
    <t>Dominio Do Site</t>
  </si>
  <si>
    <t>Marketing</t>
  </si>
  <si>
    <t>Total</t>
  </si>
  <si>
    <t>Imposto no salario</t>
  </si>
  <si>
    <t>MÊS</t>
  </si>
  <si>
    <t>FORNECIMENTO</t>
  </si>
  <si>
    <t>TOTAL</t>
  </si>
  <si>
    <t>ANO 1</t>
  </si>
  <si>
    <t>ANO 2</t>
  </si>
  <si>
    <t>ANO 3</t>
  </si>
  <si>
    <t>ANO 4</t>
  </si>
  <si>
    <t>ANO 5</t>
  </si>
  <si>
    <t>Pró-labore</t>
  </si>
  <si>
    <t>Tarifa bancária</t>
  </si>
  <si>
    <t>Encargos(20%)</t>
  </si>
  <si>
    <t>IR(15%)</t>
  </si>
  <si>
    <t>CSLL(9%)</t>
  </si>
  <si>
    <t>Despesas Mensais</t>
  </si>
  <si>
    <t>FESTAS</t>
  </si>
  <si>
    <t xml:space="preserve">PEDIDOS PARALELOS </t>
  </si>
  <si>
    <t>LUCRO BRUTO MENSAL</t>
  </si>
  <si>
    <t>LUCRO LIQUIDO</t>
  </si>
  <si>
    <t>DESPESAS MENSAIS</t>
  </si>
  <si>
    <t>MATERIAIS DIRETOS</t>
  </si>
  <si>
    <t>CRESCIMENTO</t>
  </si>
  <si>
    <t>INVESTIMENTO</t>
  </si>
  <si>
    <t>PESSIMISTA (-20%)</t>
  </si>
  <si>
    <t>OTIMISTA(+20%)</t>
  </si>
  <si>
    <t>Luz e Água</t>
  </si>
  <si>
    <t>KG costela bovina</t>
  </si>
  <si>
    <t>Pato</t>
  </si>
  <si>
    <t>Cordeiro</t>
  </si>
  <si>
    <t>moedor comercial</t>
  </si>
  <si>
    <t>formas de ferro</t>
  </si>
  <si>
    <t>Internet</t>
  </si>
  <si>
    <t>caixas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</si>
  <si>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</si>
  <si>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</si>
  <si>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</si>
  <si>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</si>
  <si>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</si>
  <si>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</si>
  <si>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</si>
  <si>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</si>
  <si>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</si>
  <si>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</si>
  <si>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</si>
  <si>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</si>
  <si>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caixa 10 uni</t>
  </si>
  <si>
    <t>valor</t>
  </si>
  <si>
    <t>unidade</t>
  </si>
  <si>
    <t>produto</t>
  </si>
  <si>
    <t>venda mês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</si>
</sst>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7FFA7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1" xfId="1"/>
    <xf numFmtId="164" fontId="1" fillId="0" borderId="1" xfId="1" applyNumberFormat="1"/>
    <xf numFmtId="0" fontId="1" fillId="0" borderId="1" xfId="0" applyFont="1" applyFill="1" applyBorder="1"/>
    <xf numFmtId="164" fontId="1" fillId="0" borderId="1" xfId="0" applyNumberFormat="1" applyFont="1" applyFill="1" applyBorder="1"/>
    <xf numFmtId="0" fontId="1" fillId="0" borderId="1" xfId="1" applyFill="1"/>
    <xf numFmtId="44" fontId="0" fillId="0" borderId="0" xfId="2" applyFont="1"/>
    <xf numFmtId="164" fontId="1" fillId="0" borderId="1" xfId="1" applyNumberFormat="1" applyFill="1"/>
    <xf numFmtId="44" fontId="1" fillId="0" borderId="0" xfId="0" applyNumberFormat="1" applyFont="1"/>
    <xf numFmtId="44" fontId="0" fillId="0" borderId="0" xfId="0" applyNumberFormat="1"/>
    <xf numFmtId="0" fontId="0" fillId="0" borderId="0" xfId="0" applyFill="1"/>
    <xf numFmtId="44" fontId="0" fillId="0" borderId="0" xfId="2" applyFont="1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/>
    <xf numFmtId="44" fontId="0" fillId="0" borderId="4" xfId="2" applyFont="1" applyBorder="1"/>
    <xf numFmtId="44" fontId="1" fillId="0" borderId="4" xfId="0" applyNumberFormat="1" applyFont="1" applyBorder="1"/>
    <xf numFmtId="44" fontId="1" fillId="0" borderId="2" xfId="0" applyNumberFormat="1" applyFont="1" applyBorder="1"/>
    <xf numFmtId="44" fontId="1" fillId="2" borderId="2" xfId="0" applyNumberFormat="1" applyFont="1" applyFill="1" applyBorder="1"/>
    <xf numFmtId="0" fontId="0" fillId="0" borderId="2" xfId="0" applyBorder="1"/>
    <xf numFmtId="0" fontId="0" fillId="0" borderId="0" xfId="0" applyFill="1" applyBorder="1"/>
    <xf numFmtId="0" fontId="0" fillId="2" borderId="2" xfId="0" applyFill="1" applyBorder="1"/>
    <xf numFmtId="0" fontId="0" fillId="0" borderId="0" xfId="0" applyBorder="1"/>
    <xf numFmtId="44" fontId="0" fillId="0" borderId="0" xfId="0" applyNumberFormat="1" applyFill="1" applyBorder="1"/>
    <xf numFmtId="0" fontId="0" fillId="0" borderId="0" xfId="0" applyNumberFormat="1" applyFill="1"/>
    <xf numFmtId="44" fontId="0" fillId="0" borderId="0" xfId="0" applyNumberFormat="1" applyFont="1"/>
    <xf numFmtId="44" fontId="2" fillId="0" borderId="3" xfId="0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0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0" xfId="2" applyFont="1" applyBorder="1"/>
    <xf numFmtId="44" fontId="0" fillId="0" borderId="9" xfId="2" applyFont="1" applyBorder="1"/>
    <xf numFmtId="44" fontId="0" fillId="0" borderId="9" xfId="0" applyNumberFormat="1" applyFill="1" applyBorder="1"/>
    <xf numFmtId="0" fontId="0" fillId="0" borderId="10" xfId="0" applyBorder="1"/>
    <xf numFmtId="0" fontId="0" fillId="0" borderId="11" xfId="0" applyBorder="1"/>
    <xf numFmtId="9" fontId="0" fillId="0" borderId="4" xfId="0" applyNumberFormat="1" applyBorder="1"/>
    <xf numFmtId="164" fontId="0" fillId="0" borderId="0" xfId="0" applyNumberFormat="1"/>
  </cellXfs>
  <cellStyles count="4">
    <cellStyle name="Moeda" xfId="2" builtinId="4"/>
    <cellStyle name="Moeda 2" xfId="3"/>
    <cellStyle name="Normal" xfId="0" builtinId="0"/>
    <cellStyle name="Total" xfId="1" builtinId="2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relativeIndent="255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relativeIndent="255" justifyLastLine="0" shrinkToFit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/>
        </top>
        <bottom style="double">
          <color theme="4"/>
        </bottom>
      </border>
    </dxf>
  </dxfs>
  <tableStyles count="1" defaultTableStyle="TableStyleMedium2" defaultPivotStyle="PivotStyleLight16">
    <tableStyle name="Estilo de Tabela 1" pivot="0" count="0"/>
  </tableStyles>
  <colors>
    <mruColors>
      <color rgb="FFA7FFA7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14" displayName="Tabela14" ref="A1:B13" totalsRowCount="1" headerRowCellStyle="Total" dataCellStyle="Total">
  <autoFilter ref="A1:B12"/>
  <sortState ref="A2:B12">
    <sortCondition ref="B1:B12"/>
  </sortState>
  <tableColumns count="2">
    <tableColumn id="1" name="Investimento" totalsRowLabel="Total" totalsRowDxfId="11" dataCellStyle="Total"/>
    <tableColumn id="2" name="Valor" totalsRowFunction="sum" dataDxfId="10" totalsRowDxfId="9" dataCellStyle="Total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id="4" name="Tabela25" displayName="Tabela25" ref="C1:E13" headerRowCount="0" totalsRowCount="1" totalsRowBorderDxfId="8" headerRowCellStyle="Normal" dataCellStyle="Normal" totalsRowCellStyle="Normal">
  <tableColumns count="3">
    <tableColumn id="1" name="Despesas Anuais" totalsRowLabel="Total" headerRowDxfId="7" dataDxfId="6" headerRowCellStyle="Total" dataCellStyle="Normal"/>
    <tableColumn id="2" name="Valor" totalsRowFunction="custom" headerRowDxfId="5" dataDxfId="4" totalsRowDxfId="3" headerRowCellStyle="Total" dataCellStyle="Moeda">
      <totalsRowFormula>SUBTOTAL(109,D2:D11)</totalsRowFormula>
    </tableColumn>
    <tableColumn id="3" name="Colunas1" totalsRowFunction="custom" headerRowDxfId="2" dataDxfId="1" totalsRowDxfId="0" headerRowCellStyle="Normal" dataCellStyle="Moeda">
      <calculatedColumnFormula>Tabela25[[#This Row],[Valor]]/12</calculatedColumnFormula>
      <totalsRowFormula>SUBTOTAL(109,E2:E11)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5"/>
  <sheetViews>
    <sheetView tabSelected="1" topLeftCell="C4" zoomScale="76" zoomScaleNormal="76" workbookViewId="0">
      <selection activeCell="D6" sqref="D6"/>
    </sheetView>
  </sheetViews>
  <sheetFormatPr defaultRowHeight="15"/>
  <cols>
    <col min="1" max="1" width="28.85546875" customWidth="1"/>
    <col min="2" max="2" width="17.140625" customWidth="1"/>
    <col min="3" max="3" width="29.7109375" customWidth="1"/>
    <col min="4" max="4" width="18.28515625" customWidth="1"/>
    <col min="5" max="5" width="26.5703125" customWidth="1"/>
    <col min="6" max="6" width="20.85546875" customWidth="1"/>
    <col min="7" max="7" width="14.7109375" customWidth="1"/>
    <col min="8" max="8" width="21.42578125" customWidth="1"/>
    <col min="9" max="9" width="18" customWidth="1"/>
    <col min="10" max="10" width="17.5703125" customWidth="1"/>
    <col min="11" max="11" width="16.85546875" customWidth="1"/>
    <col min="12" max="12" width="21.28515625" customWidth="1"/>
    <col min="13" max="13" width="21" customWidth="1"/>
    <col min="14" max="14" width="15.42578125" bestFit="1" customWidth="1"/>
    <col min="15" max="15" width="18.28515625" customWidth="1"/>
    <col min="16" max="16" width="16.7109375" customWidth="1"/>
    <col min="17" max="17" width="17.42578125" customWidth="1"/>
    <col min="18" max="18" width="21.85546875" customWidth="1"/>
    <col min="19" max="19" width="15.5703125" customWidth="1"/>
    <col min="20" max="20" width="17.42578125" customWidth="1"/>
    <col min="21" max="21" width="15.42578125" customWidth="1"/>
    <col min="23" max="23" width="13.7109375" customWidth="1"/>
  </cols>
  <sheetData>
    <row r="1" spans="1:21" ht="15.75" thickBot="1">
      <c r="A1" s="1" t="s">
        <v>2</v>
      </c>
      <c r="B1" s="2" t="s">
        <v>7</v>
      </c>
      <c r="C1" s="10" t="s">
        <v>27</v>
      </c>
      <c r="D1" s="6" t="s">
        <v>7</v>
      </c>
      <c r="E1" s="10" t="e">
        <f>Tabela25[[#This Row],[Valor]]/12</f>
        <v>#VALUE!</v>
      </c>
    </row>
    <row r="2" spans="1:21" ht="16.5" thickTop="1" thickBot="1">
      <c r="A2" s="1" t="s">
        <v>1</v>
      </c>
      <c r="B2" s="2"/>
      <c r="C2" s="10" t="s">
        <v>10</v>
      </c>
      <c r="D2" s="6">
        <v>-350</v>
      </c>
      <c r="E2" s="11">
        <f>Tabela25[[#This Row],[Valor]]/12</f>
        <v>-29.166666666666668</v>
      </c>
    </row>
    <row r="3" spans="1:21" ht="16.5" thickTop="1" thickBot="1">
      <c r="A3" s="1" t="s">
        <v>5</v>
      </c>
      <c r="B3" s="2">
        <v>-250</v>
      </c>
      <c r="C3" s="10" t="s">
        <v>8</v>
      </c>
      <c r="D3" s="6">
        <v>-400</v>
      </c>
      <c r="E3" s="11">
        <f>Tabela25[[#This Row],[Valor]]/12</f>
        <v>-33.333333333333336</v>
      </c>
      <c r="H3" t="s">
        <v>17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16.5" thickTop="1" thickBot="1">
      <c r="A4" s="5" t="s">
        <v>4</v>
      </c>
      <c r="B4" s="7">
        <v>-100</v>
      </c>
      <c r="C4" s="10" t="s">
        <v>38</v>
      </c>
      <c r="D4" s="6">
        <v>-2400</v>
      </c>
      <c r="E4" s="11">
        <f>Tabela25[[#This Row],[Valor]]/12</f>
        <v>-200</v>
      </c>
      <c r="H4" t="s">
        <v>14</v>
      </c>
      <c r="I4" s="13">
        <v>1</v>
      </c>
      <c r="J4" s="13">
        <v>2</v>
      </c>
      <c r="K4" s="13">
        <v>3</v>
      </c>
      <c r="L4" s="13">
        <v>4</v>
      </c>
      <c r="M4" s="13">
        <v>5</v>
      </c>
      <c r="N4" s="13">
        <v>6</v>
      </c>
      <c r="O4" s="13">
        <v>7</v>
      </c>
      <c r="P4" s="13">
        <v>8</v>
      </c>
      <c r="Q4" s="13">
        <v>9</v>
      </c>
      <c r="R4" s="13">
        <v>10</v>
      </c>
      <c r="S4" s="13">
        <v>11</v>
      </c>
      <c r="T4" s="13">
        <v>12</v>
      </c>
      <c r="U4" s="13" t="s">
        <v>16</v>
      </c>
    </row>
    <row r="5" spans="1:21" ht="16.5" thickTop="1" thickBot="1">
      <c r="A5" s="5" t="s">
        <v>42</v>
      </c>
      <c r="B5" s="7">
        <v>-830</v>
      </c>
      <c r="C5" s="10" t="s">
        <v>11</v>
      </c>
      <c r="D5" s="6">
        <v>-3000</v>
      </c>
      <c r="E5" s="11">
        <f>Tabela25[[#This Row],[Valor]]/12</f>
        <v>-250</v>
      </c>
      <c r="H5" t="s">
        <v>15</v>
      </c>
      <c r="I5" s="6">
        <f>W50</f>
        <v>4500</v>
      </c>
      <c r="J5" s="6">
        <f>W51</f>
        <v>4500</v>
      </c>
      <c r="K5" s="6">
        <f>W52</f>
        <v>5000</v>
      </c>
      <c r="L5" s="6">
        <f>W53</f>
        <v>5500</v>
      </c>
      <c r="M5" s="6">
        <f>W54</f>
        <v>5500</v>
      </c>
      <c r="N5" s="6">
        <f>W55</f>
        <v>6000</v>
      </c>
      <c r="O5" s="6">
        <f>W56</f>
        <v>7500</v>
      </c>
      <c r="P5" s="6">
        <f>W57</f>
        <v>8000</v>
      </c>
      <c r="Q5" s="6">
        <f>W58</f>
        <v>9500</v>
      </c>
      <c r="R5" s="6">
        <f>W59</f>
        <v>11500</v>
      </c>
      <c r="S5" s="6">
        <f>W60</f>
        <v>12500</v>
      </c>
      <c r="T5" s="6">
        <f>W61</f>
        <v>13500</v>
      </c>
      <c r="U5" s="8">
        <f t="shared" ref="U5:U7" si="0">SUM(I5:T5)</f>
        <v>93500</v>
      </c>
    </row>
    <row r="6" spans="1:21" ht="16.5" thickTop="1" thickBot="1">
      <c r="A6" s="5" t="s">
        <v>6</v>
      </c>
      <c r="B6" s="7">
        <v>-1000</v>
      </c>
      <c r="C6" s="10" t="s">
        <v>9</v>
      </c>
      <c r="D6" s="6">
        <v>-21000</v>
      </c>
      <c r="E6" s="11">
        <f>Tabela25[[#This Row],[Valor]]/12</f>
        <v>-1750</v>
      </c>
      <c r="H6" t="s">
        <v>28</v>
      </c>
      <c r="I6" s="6">
        <v>3400</v>
      </c>
      <c r="J6" s="6">
        <v>3400</v>
      </c>
      <c r="K6" s="6">
        <v>3500</v>
      </c>
      <c r="L6" s="6">
        <v>3500</v>
      </c>
      <c r="M6" s="6">
        <v>3600</v>
      </c>
      <c r="N6" s="6">
        <v>3800</v>
      </c>
      <c r="O6" s="6">
        <v>4000</v>
      </c>
      <c r="P6" s="6">
        <v>4100</v>
      </c>
      <c r="Q6" s="6">
        <v>5000</v>
      </c>
      <c r="R6" s="6">
        <v>8400</v>
      </c>
      <c r="S6" s="6">
        <v>6400</v>
      </c>
      <c r="T6" s="6">
        <v>4237.5</v>
      </c>
      <c r="U6" s="8">
        <f t="shared" si="0"/>
        <v>53337.5</v>
      </c>
    </row>
    <row r="7" spans="1:21" ht="16.5" thickTop="1" thickBot="1">
      <c r="A7" s="5" t="s">
        <v>0</v>
      </c>
      <c r="B7" s="7">
        <v>-1200</v>
      </c>
      <c r="C7" s="10" t="s">
        <v>13</v>
      </c>
      <c r="D7" s="6">
        <f>(D6*0.86)</f>
        <v>-18060</v>
      </c>
      <c r="E7" s="11">
        <f>Tabela25[[#This Row],[Valor]]/12</f>
        <v>-1505</v>
      </c>
      <c r="H7" s="14" t="s">
        <v>29</v>
      </c>
      <c r="I7" s="15">
        <v>100</v>
      </c>
      <c r="J7" s="15">
        <v>150</v>
      </c>
      <c r="K7" s="15">
        <v>150</v>
      </c>
      <c r="L7" s="15">
        <v>200</v>
      </c>
      <c r="M7" s="15">
        <v>200</v>
      </c>
      <c r="N7" s="15">
        <v>350</v>
      </c>
      <c r="O7" s="15">
        <v>350</v>
      </c>
      <c r="P7" s="15">
        <v>375</v>
      </c>
      <c r="Q7" s="15">
        <v>500</v>
      </c>
      <c r="R7" s="15">
        <v>500</v>
      </c>
      <c r="S7" s="15">
        <v>500</v>
      </c>
      <c r="T7" s="15">
        <v>600</v>
      </c>
      <c r="U7" s="16">
        <f t="shared" si="0"/>
        <v>3975</v>
      </c>
    </row>
    <row r="8" spans="1:21" ht="16.5" thickTop="1" thickBot="1">
      <c r="A8" s="5" t="s">
        <v>3</v>
      </c>
      <c r="B8" s="7">
        <v>-2000</v>
      </c>
      <c r="C8" s="10" t="s">
        <v>44</v>
      </c>
      <c r="D8" s="6">
        <v>-800</v>
      </c>
      <c r="E8" s="11">
        <f>Tabela25[[#This Row],[Valor]]/12</f>
        <v>-66.666666666666671</v>
      </c>
      <c r="H8" s="19" t="s">
        <v>30</v>
      </c>
      <c r="I8" s="18">
        <f t="shared" ref="I8:T8" si="1">SUM(I5:I7)</f>
        <v>8000</v>
      </c>
      <c r="J8" s="18">
        <f t="shared" si="1"/>
        <v>8050</v>
      </c>
      <c r="K8" s="18">
        <f t="shared" si="1"/>
        <v>8650</v>
      </c>
      <c r="L8" s="18">
        <f t="shared" si="1"/>
        <v>9200</v>
      </c>
      <c r="M8" s="18">
        <f t="shared" si="1"/>
        <v>9300</v>
      </c>
      <c r="N8" s="18">
        <f t="shared" si="1"/>
        <v>10150</v>
      </c>
      <c r="O8" s="18">
        <f t="shared" si="1"/>
        <v>11850</v>
      </c>
      <c r="P8" s="18">
        <f t="shared" si="1"/>
        <v>12475</v>
      </c>
      <c r="Q8" s="18">
        <f t="shared" si="1"/>
        <v>15000</v>
      </c>
      <c r="R8" s="18">
        <f t="shared" si="1"/>
        <v>20400</v>
      </c>
      <c r="S8" s="18">
        <f t="shared" si="1"/>
        <v>19400</v>
      </c>
      <c r="T8" s="18">
        <f t="shared" si="1"/>
        <v>18337.5</v>
      </c>
      <c r="U8" s="18">
        <f>SUM(U5:U7)</f>
        <v>150812.5</v>
      </c>
    </row>
    <row r="9" spans="1:21" ht="16.5" thickTop="1" thickBot="1">
      <c r="A9" s="5" t="s">
        <v>43</v>
      </c>
      <c r="B9" s="7">
        <v>-400</v>
      </c>
      <c r="C9" s="10" t="s">
        <v>22</v>
      </c>
      <c r="D9" s="6">
        <v>-24000</v>
      </c>
      <c r="E9" s="11">
        <f>Tabela25[[#This Row],[Valor]]/12</f>
        <v>-2000</v>
      </c>
      <c r="H9" s="20" t="s">
        <v>25</v>
      </c>
      <c r="I9" s="9">
        <f>I8*0.15*-1</f>
        <v>-1200</v>
      </c>
      <c r="J9" s="9">
        <f t="shared" ref="J9:T9" si="2">J8*0.15*-1</f>
        <v>-1207.5</v>
      </c>
      <c r="K9" s="9">
        <f t="shared" si="2"/>
        <v>-1297.5</v>
      </c>
      <c r="L9" s="9">
        <f t="shared" si="2"/>
        <v>-1380</v>
      </c>
      <c r="M9" s="9">
        <f t="shared" si="2"/>
        <v>-1395</v>
      </c>
      <c r="N9" s="9">
        <f t="shared" si="2"/>
        <v>-1522.5</v>
      </c>
      <c r="O9" s="9">
        <f t="shared" si="2"/>
        <v>-1777.5</v>
      </c>
      <c r="P9" s="9">
        <f t="shared" si="2"/>
        <v>-1871.25</v>
      </c>
      <c r="Q9" s="9">
        <f t="shared" si="2"/>
        <v>-2250</v>
      </c>
      <c r="R9" s="9">
        <f t="shared" si="2"/>
        <v>-3060</v>
      </c>
      <c r="S9" s="9">
        <f t="shared" si="2"/>
        <v>-2910</v>
      </c>
      <c r="T9" s="9">
        <f t="shared" si="2"/>
        <v>-2750.625</v>
      </c>
      <c r="U9" s="8">
        <f t="shared" ref="U9:U14" si="3">SUM(I9:T9)</f>
        <v>-22621.875</v>
      </c>
    </row>
    <row r="10" spans="1:21" ht="16.5" thickTop="1" thickBot="1">
      <c r="A10" s="5"/>
      <c r="B10" s="7"/>
      <c r="C10" s="10" t="s">
        <v>24</v>
      </c>
      <c r="D10" s="6">
        <v>-2400</v>
      </c>
      <c r="E10" s="11">
        <f>Tabela25[[#This Row],[Valor]]/12</f>
        <v>-200</v>
      </c>
      <c r="H10" s="20" t="s">
        <v>26</v>
      </c>
      <c r="I10" s="9">
        <f>I8*0.09*-1</f>
        <v>-720</v>
      </c>
      <c r="J10" s="9">
        <f t="shared" ref="J10:T10" si="4">J8*0.09*-1</f>
        <v>-724.5</v>
      </c>
      <c r="K10" s="9">
        <f t="shared" si="4"/>
        <v>-778.5</v>
      </c>
      <c r="L10" s="9">
        <f t="shared" si="4"/>
        <v>-828</v>
      </c>
      <c r="M10" s="9">
        <f t="shared" si="4"/>
        <v>-837</v>
      </c>
      <c r="N10" s="9">
        <f t="shared" si="4"/>
        <v>-913.5</v>
      </c>
      <c r="O10" s="9">
        <f t="shared" si="4"/>
        <v>-1066.5</v>
      </c>
      <c r="P10" s="9">
        <f t="shared" si="4"/>
        <v>-1122.75</v>
      </c>
      <c r="Q10" s="9">
        <f t="shared" si="4"/>
        <v>-1350</v>
      </c>
      <c r="R10" s="9">
        <f t="shared" si="4"/>
        <v>-1836</v>
      </c>
      <c r="S10" s="9">
        <f t="shared" si="4"/>
        <v>-1746</v>
      </c>
      <c r="T10" s="9">
        <f t="shared" si="4"/>
        <v>-1650.375</v>
      </c>
      <c r="U10" s="8">
        <f t="shared" si="3"/>
        <v>-13573.125</v>
      </c>
    </row>
    <row r="11" spans="1:21" ht="16.5" thickTop="1" thickBot="1">
      <c r="A11" s="5"/>
      <c r="B11" s="7"/>
      <c r="C11" s="12" t="s">
        <v>23</v>
      </c>
      <c r="D11" s="6">
        <v>-3000</v>
      </c>
      <c r="E11" s="11">
        <f>Tabela25[[#This Row],[Valor]]/12</f>
        <v>-250</v>
      </c>
      <c r="H11" s="21" t="s">
        <v>31</v>
      </c>
      <c r="I11" s="18">
        <f t="shared" ref="I11:T11" si="5">SUM(I8:I10)</f>
        <v>6080</v>
      </c>
      <c r="J11" s="18">
        <f t="shared" si="5"/>
        <v>6118</v>
      </c>
      <c r="K11" s="18">
        <f t="shared" si="5"/>
        <v>6574</v>
      </c>
      <c r="L11" s="18">
        <f t="shared" si="5"/>
        <v>6992</v>
      </c>
      <c r="M11" s="18">
        <f t="shared" si="5"/>
        <v>7068</v>
      </c>
      <c r="N11" s="18">
        <f t="shared" si="5"/>
        <v>7714</v>
      </c>
      <c r="O11" s="18">
        <f t="shared" si="5"/>
        <v>9006</v>
      </c>
      <c r="P11" s="18">
        <f t="shared" si="5"/>
        <v>9481</v>
      </c>
      <c r="Q11" s="18">
        <f t="shared" si="5"/>
        <v>11400</v>
      </c>
      <c r="R11" s="18">
        <f t="shared" si="5"/>
        <v>15504</v>
      </c>
      <c r="S11" s="18">
        <f t="shared" si="5"/>
        <v>14744</v>
      </c>
      <c r="T11" s="18">
        <f t="shared" si="5"/>
        <v>13936.5</v>
      </c>
      <c r="U11" s="18">
        <f t="shared" si="3"/>
        <v>114617.5</v>
      </c>
    </row>
    <row r="12" spans="1:21" ht="16.5" thickTop="1" thickBot="1">
      <c r="A12" s="5"/>
      <c r="B12" s="7"/>
      <c r="C12" s="10"/>
      <c r="D12" s="6"/>
      <c r="E12" s="24"/>
      <c r="H12" s="20" t="s">
        <v>33</v>
      </c>
      <c r="I12" s="6">
        <f>((I5+I6+I7)/5)*2.4*-1</f>
        <v>-3840</v>
      </c>
      <c r="J12" s="6">
        <f>((J5+J6+J7)/5)*2.4*-1</f>
        <v>-3864</v>
      </c>
      <c r="K12" s="6">
        <f>((K5+K6+K7)/5)*2.4*-1</f>
        <v>-4152</v>
      </c>
      <c r="L12" s="6">
        <f t="shared" ref="L12:T12" si="6">((L5+L6+L7)/5)*2.4*-1</f>
        <v>-4416</v>
      </c>
      <c r="M12" s="6">
        <f t="shared" si="6"/>
        <v>-4464</v>
      </c>
      <c r="N12" s="6">
        <f t="shared" si="6"/>
        <v>-4872</v>
      </c>
      <c r="O12" s="6">
        <f t="shared" si="6"/>
        <v>-5688</v>
      </c>
      <c r="P12" s="6">
        <f t="shared" si="6"/>
        <v>-5988</v>
      </c>
      <c r="Q12" s="6">
        <f t="shared" si="6"/>
        <v>-7200</v>
      </c>
      <c r="R12" s="6">
        <f t="shared" si="6"/>
        <v>-9792</v>
      </c>
      <c r="S12" s="6">
        <f t="shared" si="6"/>
        <v>-9312</v>
      </c>
      <c r="T12" s="6">
        <f t="shared" si="6"/>
        <v>-8802</v>
      </c>
      <c r="U12" s="8">
        <f t="shared" si="3"/>
        <v>-72390</v>
      </c>
    </row>
    <row r="13" spans="1:21" ht="16.5" thickTop="1" thickBot="1">
      <c r="A13" s="3" t="s">
        <v>12</v>
      </c>
      <c r="B13" s="4">
        <f>SUBTOTAL(109,[Valor])</f>
        <v>-5780</v>
      </c>
      <c r="C13" s="12" t="s">
        <v>12</v>
      </c>
      <c r="D13" s="25">
        <f>SUBTOTAL(109,D2:D11)</f>
        <v>-75410</v>
      </c>
      <c r="E13" s="26">
        <f>SUBTOTAL(109,E2:E11)</f>
        <v>-6284.1666666666661</v>
      </c>
      <c r="H13" s="20" t="s">
        <v>32</v>
      </c>
      <c r="I13" s="9">
        <f>Tabela25[[#Totals],[Colunas1]]</f>
        <v>-6284.1666666666661</v>
      </c>
      <c r="J13" s="9">
        <f>SUBTOTAL(109,E2:E11)</f>
        <v>-6284.1666666666661</v>
      </c>
      <c r="K13" s="9">
        <f>SUBTOTAL(109,E2:E11)</f>
        <v>-6284.1666666666661</v>
      </c>
      <c r="L13" s="9">
        <f>SUBTOTAL(109,E2:E11)</f>
        <v>-6284.1666666666661</v>
      </c>
      <c r="M13" s="9">
        <f>SUBTOTAL(109,E2:E11)</f>
        <v>-6284.1666666666661</v>
      </c>
      <c r="N13" s="6">
        <f>SUBTOTAL(109,E2:E11)</f>
        <v>-6284.1666666666661</v>
      </c>
      <c r="O13" s="6">
        <f>SUBTOTAL(109,E2:E11)</f>
        <v>-6284.1666666666661</v>
      </c>
      <c r="P13" s="6">
        <f>SUBTOTAL(109,E2:E11)</f>
        <v>-6284.1666666666661</v>
      </c>
      <c r="Q13" s="6">
        <f>SUBTOTAL(109,E2:E11)</f>
        <v>-6284.1666666666661</v>
      </c>
      <c r="R13" s="6">
        <f>SUBTOTAL(109,E2:E11)</f>
        <v>-6284.1666666666661</v>
      </c>
      <c r="S13" s="6">
        <f>SUBTOTAL(109,E2:E11)</f>
        <v>-6284.1666666666661</v>
      </c>
      <c r="T13" s="6">
        <f>SUBTOTAL(109,E2:E11)</f>
        <v>-6284.1666666666661</v>
      </c>
      <c r="U13" s="8">
        <f t="shared" si="3"/>
        <v>-75409.999999999985</v>
      </c>
    </row>
    <row r="14" spans="1:21" ht="15.75" thickTop="1">
      <c r="I14" s="8">
        <f t="shared" ref="I14:T14" si="7">SUM(I11:I13)</f>
        <v>-4044.1666666666661</v>
      </c>
      <c r="J14" s="8">
        <f t="shared" si="7"/>
        <v>-4030.1666666666661</v>
      </c>
      <c r="K14" s="8">
        <f t="shared" si="7"/>
        <v>-3862.1666666666661</v>
      </c>
      <c r="L14" s="8">
        <f t="shared" si="7"/>
        <v>-3708.1666666666661</v>
      </c>
      <c r="M14" s="8">
        <f t="shared" si="7"/>
        <v>-3680.1666666666661</v>
      </c>
      <c r="N14" s="8">
        <f t="shared" si="7"/>
        <v>-3442.1666666666661</v>
      </c>
      <c r="O14" s="8">
        <f t="shared" si="7"/>
        <v>-2966.1666666666661</v>
      </c>
      <c r="P14" s="8">
        <f t="shared" si="7"/>
        <v>-2791.1666666666661</v>
      </c>
      <c r="Q14" s="8">
        <f t="shared" si="7"/>
        <v>-2084.1666666666661</v>
      </c>
      <c r="R14" s="8">
        <f t="shared" si="7"/>
        <v>-572.16666666666606</v>
      </c>
      <c r="S14" s="8">
        <f t="shared" si="7"/>
        <v>-852.16666666666606</v>
      </c>
      <c r="T14" s="8">
        <f t="shared" si="7"/>
        <v>-1149.6666666666661</v>
      </c>
      <c r="U14" s="8">
        <f t="shared" si="3"/>
        <v>-33182.499999999978</v>
      </c>
    </row>
    <row r="16" spans="1:21">
      <c r="H16" s="27" t="s">
        <v>17</v>
      </c>
      <c r="I16" s="28"/>
      <c r="J16" s="28" t="s">
        <v>36</v>
      </c>
      <c r="K16" s="29" t="s">
        <v>37</v>
      </c>
      <c r="M16" s="27" t="s">
        <v>18</v>
      </c>
      <c r="N16" s="28"/>
      <c r="O16" s="28" t="s">
        <v>36</v>
      </c>
      <c r="P16" s="29" t="s">
        <v>37</v>
      </c>
      <c r="R16" s="27" t="s">
        <v>19</v>
      </c>
      <c r="S16" s="28"/>
      <c r="T16" s="28" t="s">
        <v>36</v>
      </c>
      <c r="U16" s="29" t="s">
        <v>37</v>
      </c>
    </row>
    <row r="17" spans="1:21">
      <c r="H17" s="30" t="s">
        <v>15</v>
      </c>
      <c r="I17" s="31">
        <f>U5</f>
        <v>93500</v>
      </c>
      <c r="J17" s="31">
        <f>I17-(I17*0.2)</f>
        <v>74800</v>
      </c>
      <c r="K17" s="32">
        <f>I17*1.2</f>
        <v>112200</v>
      </c>
      <c r="M17" s="30" t="s">
        <v>15</v>
      </c>
      <c r="N17" s="31">
        <f>I17+(I17*0.13)</f>
        <v>105655</v>
      </c>
      <c r="O17" s="31">
        <f>N17-(N17*0.2)</f>
        <v>84524</v>
      </c>
      <c r="P17" s="32">
        <f>N17*1.2</f>
        <v>126786</v>
      </c>
      <c r="R17" s="30" t="s">
        <v>15</v>
      </c>
      <c r="S17" s="31">
        <f>N17+(N17*0.13)</f>
        <v>119390.15</v>
      </c>
      <c r="T17" s="31">
        <f>S17-(S17*0.2)</f>
        <v>95512.12</v>
      </c>
      <c r="U17" s="32">
        <f>S17*1.2</f>
        <v>143268.18</v>
      </c>
    </row>
    <row r="18" spans="1:21">
      <c r="A18" s="12" t="s">
        <v>39</v>
      </c>
      <c r="B18" s="40">
        <v>12</v>
      </c>
      <c r="C18" s="40">
        <f>B18/5</f>
        <v>2.4</v>
      </c>
      <c r="H18" s="30" t="s">
        <v>28</v>
      </c>
      <c r="I18" s="31">
        <f>U6</f>
        <v>53337.5</v>
      </c>
      <c r="J18" s="31">
        <f t="shared" ref="J18:J19" si="8">I18-(I18*0.2)</f>
        <v>42670</v>
      </c>
      <c r="K18" s="32">
        <f>I18*1.2</f>
        <v>64005</v>
      </c>
      <c r="M18" s="30" t="s">
        <v>28</v>
      </c>
      <c r="N18" s="31">
        <f>I18+(I18*0.13)</f>
        <v>60271.375</v>
      </c>
      <c r="O18" s="31">
        <f t="shared" ref="O18:O19" si="9">N18-(N18*0.2)</f>
        <v>48217.1</v>
      </c>
      <c r="P18" s="32">
        <f>N18*1.2</f>
        <v>72325.649999999994</v>
      </c>
      <c r="R18" s="30" t="s">
        <v>28</v>
      </c>
      <c r="S18" s="31">
        <f>N18+(N18*0.13)</f>
        <v>68106.653749999998</v>
      </c>
      <c r="T18" s="31">
        <f t="shared" ref="T18:T19" si="10">S18-(S18*0.2)</f>
        <v>54485.322999999997</v>
      </c>
      <c r="U18" s="32">
        <f>S18*1.2</f>
        <v>81727.984499999991</v>
      </c>
    </row>
    <row r="19" spans="1:21">
      <c r="A19" s="12" t="s">
        <v>40</v>
      </c>
      <c r="B19" s="40">
        <v>18</v>
      </c>
      <c r="C19" s="40">
        <f t="shared" ref="C19:C20" si="11">B19/5</f>
        <v>3.6</v>
      </c>
      <c r="H19" s="30" t="s">
        <v>29</v>
      </c>
      <c r="I19" s="31">
        <f t="shared" ref="I19:I23" si="12">U7</f>
        <v>3975</v>
      </c>
      <c r="J19" s="31">
        <f t="shared" si="8"/>
        <v>3180</v>
      </c>
      <c r="K19" s="32">
        <f>I19*1.2</f>
        <v>4770</v>
      </c>
      <c r="M19" s="30" t="s">
        <v>29</v>
      </c>
      <c r="N19" s="31">
        <f>I19+(I19*0.13)</f>
        <v>4491.75</v>
      </c>
      <c r="O19" s="31">
        <f t="shared" si="9"/>
        <v>3593.4</v>
      </c>
      <c r="P19" s="32">
        <f>N19*1.2</f>
        <v>5390.0999999999995</v>
      </c>
      <c r="R19" s="30" t="s">
        <v>29</v>
      </c>
      <c r="S19" s="31">
        <f>N19+(N19*0.13)</f>
        <v>5075.6774999999998</v>
      </c>
      <c r="T19" s="31">
        <f t="shared" si="10"/>
        <v>4060.5419999999999</v>
      </c>
      <c r="U19" s="32">
        <f>S19*1.2</f>
        <v>6090.8129999999992</v>
      </c>
    </row>
    <row r="20" spans="1:21">
      <c r="A20" s="12" t="s">
        <v>41</v>
      </c>
      <c r="B20" s="40">
        <v>20</v>
      </c>
      <c r="C20" s="40">
        <f t="shared" si="11"/>
        <v>4</v>
      </c>
      <c r="H20" s="21" t="s">
        <v>30</v>
      </c>
      <c r="I20" s="18">
        <f t="shared" si="12"/>
        <v>150812.5</v>
      </c>
      <c r="J20" s="18">
        <f>SUM(J17:J19)</f>
        <v>120650</v>
      </c>
      <c r="K20" s="18">
        <f>SUM(K17:K19)</f>
        <v>180975</v>
      </c>
      <c r="M20" s="21" t="s">
        <v>30</v>
      </c>
      <c r="N20" s="18">
        <f>SUM(N17:N19)</f>
        <v>170418.125</v>
      </c>
      <c r="O20" s="18">
        <f>SUM(O17:O19)</f>
        <v>136334.5</v>
      </c>
      <c r="P20" s="18">
        <f>SUM(P17:P19)</f>
        <v>204501.75</v>
      </c>
      <c r="R20" s="21" t="s">
        <v>30</v>
      </c>
      <c r="S20" s="18">
        <f>SUM(S17:S19)</f>
        <v>192572.48124999998</v>
      </c>
      <c r="T20" s="18">
        <f>SUM(T17:T19)</f>
        <v>154057.98499999999</v>
      </c>
      <c r="U20" s="18">
        <f>SUM(U17:U19)</f>
        <v>231086.97749999998</v>
      </c>
    </row>
    <row r="21" spans="1:21">
      <c r="B21" s="40"/>
      <c r="C21" s="40"/>
      <c r="H21" s="33" t="s">
        <v>25</v>
      </c>
      <c r="I21" s="31">
        <f t="shared" si="12"/>
        <v>-22621.875</v>
      </c>
      <c r="J21" s="31">
        <f>J20*0.15*-1</f>
        <v>-18097.5</v>
      </c>
      <c r="K21" s="32">
        <f>K20*0.15*-1</f>
        <v>-27146.25</v>
      </c>
      <c r="M21" s="33" t="s">
        <v>25</v>
      </c>
      <c r="N21" s="31">
        <f>N20*0.15*-1</f>
        <v>-25562.71875</v>
      </c>
      <c r="O21" s="31">
        <f>O20*0.15*-1</f>
        <v>-20450.174999999999</v>
      </c>
      <c r="P21" s="32">
        <f>P20*0.15*-1</f>
        <v>-30675.262499999997</v>
      </c>
      <c r="R21" s="33" t="s">
        <v>25</v>
      </c>
      <c r="S21" s="31">
        <f>S20*0.15*-1</f>
        <v>-28885.872187499997</v>
      </c>
      <c r="T21" s="31">
        <f>T20*0.15*-1</f>
        <v>-23108.697749999996</v>
      </c>
      <c r="U21" s="32">
        <f>U20*0.15*-1</f>
        <v>-34663.046624999995</v>
      </c>
    </row>
    <row r="22" spans="1:21">
      <c r="B22" s="40"/>
      <c r="C22" s="40"/>
      <c r="H22" s="33" t="s">
        <v>26</v>
      </c>
      <c r="I22" s="31">
        <f t="shared" si="12"/>
        <v>-13573.125</v>
      </c>
      <c r="J22" s="31">
        <f>J20*-1*0.09</f>
        <v>-10858.5</v>
      </c>
      <c r="K22" s="32">
        <f>K20*-1*0.09</f>
        <v>-16287.75</v>
      </c>
      <c r="M22" s="33" t="s">
        <v>26</v>
      </c>
      <c r="N22" s="31">
        <f>N20*0.09*-1</f>
        <v>-15337.631249999999</v>
      </c>
      <c r="O22" s="31">
        <f>O20*-1*0.09</f>
        <v>-12270.105</v>
      </c>
      <c r="P22" s="32">
        <f>P20*-1*0.09</f>
        <v>-18405.157499999998</v>
      </c>
      <c r="R22" s="33" t="s">
        <v>26</v>
      </c>
      <c r="S22" s="31">
        <f>S20*0.09*-1</f>
        <v>-17331.523312499998</v>
      </c>
      <c r="T22" s="31">
        <f>T20*-1*0.09</f>
        <v>-13865.218649999999</v>
      </c>
      <c r="U22" s="32">
        <f>U20*-1*0.09</f>
        <v>-20797.827974999997</v>
      </c>
    </row>
    <row r="23" spans="1:21">
      <c r="B23" s="40"/>
      <c r="C23" s="40"/>
      <c r="H23" s="21" t="s">
        <v>31</v>
      </c>
      <c r="I23" s="18">
        <f t="shared" si="12"/>
        <v>114617.5</v>
      </c>
      <c r="J23" s="18">
        <f>SUM(J20:J22)</f>
        <v>91694</v>
      </c>
      <c r="K23" s="18">
        <f>SUM(K20:K22)</f>
        <v>137541</v>
      </c>
      <c r="M23" s="21" t="s">
        <v>31</v>
      </c>
      <c r="N23" s="18">
        <f>SUM(N20:N22)</f>
        <v>129517.77499999999</v>
      </c>
      <c r="O23" s="18">
        <f>SUM(O20:O22)</f>
        <v>103614.22</v>
      </c>
      <c r="P23" s="18">
        <f>SUM(P20:P22)</f>
        <v>155421.32999999999</v>
      </c>
      <c r="R23" s="21" t="s">
        <v>31</v>
      </c>
      <c r="S23" s="18">
        <f>SUM(S20:S22)</f>
        <v>146355.08574999997</v>
      </c>
      <c r="T23" s="18">
        <f>SUM(T20:T22)</f>
        <v>117084.0686</v>
      </c>
      <c r="U23" s="18">
        <f>SUM(U20:U22)</f>
        <v>175626.1029</v>
      </c>
    </row>
    <row r="24" spans="1:21">
      <c r="B24" s="40"/>
      <c r="C24" s="40"/>
      <c r="H24" s="33" t="s">
        <v>33</v>
      </c>
      <c r="I24" s="31">
        <f>((I20/5)*2.4)*-1</f>
        <v>-72390</v>
      </c>
      <c r="J24" s="34">
        <f>(J20/5)*2.4*-1</f>
        <v>-57912</v>
      </c>
      <c r="K24" s="35">
        <f>(K20/5)*2.4*-1</f>
        <v>-86868</v>
      </c>
      <c r="M24" s="33" t="s">
        <v>33</v>
      </c>
      <c r="N24" s="31">
        <f>(N20/5)*2.4*-1</f>
        <v>-81800.7</v>
      </c>
      <c r="O24" s="34">
        <f>(O20/5)*2.4*-1</f>
        <v>-65440.56</v>
      </c>
      <c r="P24" s="35">
        <f>(P20/5)*2.4*-1</f>
        <v>-98160.84</v>
      </c>
      <c r="R24" s="33" t="s">
        <v>33</v>
      </c>
      <c r="S24" s="31">
        <f>(S20/5)*2.4*-1</f>
        <v>-92434.790999999983</v>
      </c>
      <c r="T24" s="34">
        <f>(T20/5)*2.4*-1</f>
        <v>-73947.832799999989</v>
      </c>
      <c r="U24" s="35">
        <f>(U20/5)*2.4*-1</f>
        <v>-110921.74919999999</v>
      </c>
    </row>
    <row r="25" spans="1:21">
      <c r="H25" s="33" t="s">
        <v>32</v>
      </c>
      <c r="I25" s="31">
        <f>Tabela25[[#Totals],[Valor]]</f>
        <v>-75410</v>
      </c>
      <c r="J25" s="31">
        <f>Tabela25[[#Totals],[Valor]]</f>
        <v>-75410</v>
      </c>
      <c r="K25" s="32">
        <f>Tabela25[[#Totals],[Valor]]</f>
        <v>-75410</v>
      </c>
      <c r="M25" s="33" t="s">
        <v>32</v>
      </c>
      <c r="N25" s="31">
        <f>Tabela25[[#Totals],[Valor]]</f>
        <v>-75410</v>
      </c>
      <c r="O25" s="31">
        <f>Tabela25[[#Totals],[Valor]]</f>
        <v>-75410</v>
      </c>
      <c r="P25" s="32">
        <f>Tabela25[[#Totals],[Valor]]</f>
        <v>-75410</v>
      </c>
      <c r="R25" s="33" t="s">
        <v>32</v>
      </c>
      <c r="S25" s="31">
        <f>Tabela25[[#Totals],[Valor]]</f>
        <v>-75410</v>
      </c>
      <c r="T25" s="31">
        <f>Tabela25[[#Totals],[Valor]]</f>
        <v>-75410</v>
      </c>
      <c r="U25" s="32">
        <f>Tabela25[[#Totals],[Valor]]</f>
        <v>-75410</v>
      </c>
    </row>
    <row r="26" spans="1:21">
      <c r="H26" s="33" t="s">
        <v>35</v>
      </c>
      <c r="I26" s="23">
        <f>Tabela14[[#Totals],[Valor]]</f>
        <v>-5780</v>
      </c>
      <c r="J26" s="23">
        <f>Tabela14[[#Totals],[Valor]]</f>
        <v>-5780</v>
      </c>
      <c r="K26" s="36"/>
      <c r="M26" s="33" t="s">
        <v>35</v>
      </c>
      <c r="N26" s="22"/>
      <c r="O26" s="23"/>
      <c r="P26" s="36"/>
      <c r="R26" s="33" t="s">
        <v>35</v>
      </c>
      <c r="S26" s="22"/>
      <c r="T26" s="23"/>
      <c r="U26" s="36"/>
    </row>
    <row r="27" spans="1:21">
      <c r="H27" s="30"/>
      <c r="I27" s="17">
        <f>SUM(I23:I26)</f>
        <v>-38962.5</v>
      </c>
      <c r="J27" s="17">
        <f>SUM(J23:J26)</f>
        <v>-47408</v>
      </c>
      <c r="K27" s="17">
        <f>SUM(K23:K26)</f>
        <v>-24737</v>
      </c>
      <c r="M27" s="30"/>
      <c r="N27" s="17">
        <f>SUM(N23:N25)</f>
        <v>-27692.925000000003</v>
      </c>
      <c r="O27" s="17">
        <f>SUM(O23:O26)</f>
        <v>-37236.339999999997</v>
      </c>
      <c r="P27" s="17">
        <f>SUM(P23:P26)</f>
        <v>-18149.510000000009</v>
      </c>
      <c r="R27" s="30"/>
      <c r="S27" s="17">
        <f>SUM(S23:S25)</f>
        <v>-21489.705250000014</v>
      </c>
      <c r="T27" s="17">
        <f>SUM(T23:T26)</f>
        <v>-32273.764199999991</v>
      </c>
      <c r="U27" s="17">
        <f>SUM(U23:U26)</f>
        <v>-10705.646299999993</v>
      </c>
    </row>
    <row r="28" spans="1:21">
      <c r="H28" s="37" t="s">
        <v>34</v>
      </c>
      <c r="I28" s="14"/>
      <c r="J28" s="14"/>
      <c r="K28" s="38"/>
      <c r="M28" s="37" t="s">
        <v>34</v>
      </c>
      <c r="N28" s="39">
        <v>0.13</v>
      </c>
      <c r="O28" s="14"/>
      <c r="P28" s="38"/>
      <c r="R28" s="37" t="s">
        <v>34</v>
      </c>
      <c r="S28" s="39">
        <v>0.13</v>
      </c>
      <c r="T28" s="14"/>
      <c r="U28" s="38"/>
    </row>
    <row r="31" spans="1:21">
      <c r="H31" s="27" t="s">
        <v>20</v>
      </c>
      <c r="I31" s="28"/>
      <c r="J31" s="28" t="s">
        <v>36</v>
      </c>
      <c r="K31" s="29" t="s">
        <v>37</v>
      </c>
      <c r="M31" s="27" t="s">
        <v>21</v>
      </c>
      <c r="N31" s="28"/>
      <c r="O31" s="28" t="s">
        <v>36</v>
      </c>
      <c r="P31" s="29" t="s">
        <v>37</v>
      </c>
    </row>
    <row r="32" spans="1:21">
      <c r="H32" s="30" t="s">
        <v>15</v>
      </c>
      <c r="I32" s="31">
        <f>S17+(S17*0.14)</f>
        <v>136104.77100000001</v>
      </c>
      <c r="J32" s="31">
        <f>I32-(I32*0.2)</f>
        <v>108883.8168</v>
      </c>
      <c r="K32" s="32">
        <f>I32*1.2</f>
        <v>163325.72520000002</v>
      </c>
      <c r="M32" s="30" t="s">
        <v>15</v>
      </c>
      <c r="N32" s="31">
        <f>I32+(I32*0.15)</f>
        <v>156520.48665000001</v>
      </c>
      <c r="O32" s="31">
        <f>N32-(N32*0.2)</f>
        <v>125216.38932</v>
      </c>
      <c r="P32" s="32">
        <f>N32*1.2</f>
        <v>187824.58398</v>
      </c>
    </row>
    <row r="33" spans="8:23">
      <c r="H33" s="30" t="s">
        <v>28</v>
      </c>
      <c r="I33" s="31">
        <f>S18+(S18*0.14)</f>
        <v>77641.58527499999</v>
      </c>
      <c r="J33" s="31">
        <f t="shared" ref="J33:J34" si="13">I33-(I33*0.2)</f>
        <v>62113.268219999991</v>
      </c>
      <c r="K33" s="32">
        <f>I33*1.2</f>
        <v>93169.902329999983</v>
      </c>
      <c r="M33" s="30" t="s">
        <v>28</v>
      </c>
      <c r="N33" s="31">
        <f>I33+(I33*0.15)</f>
        <v>89287.823066249985</v>
      </c>
      <c r="O33" s="31">
        <f t="shared" ref="O33:O34" si="14">N33-(N33*0.2)</f>
        <v>71430.258452999988</v>
      </c>
      <c r="P33" s="32">
        <f>N33*1.2</f>
        <v>107145.38767949998</v>
      </c>
    </row>
    <row r="34" spans="8:23">
      <c r="H34" s="30" t="s">
        <v>29</v>
      </c>
      <c r="I34" s="31">
        <f>S19+(S19*0.14)</f>
        <v>5786.2723500000002</v>
      </c>
      <c r="J34" s="31">
        <f t="shared" si="13"/>
        <v>4629.0178800000003</v>
      </c>
      <c r="K34" s="32">
        <f>I34*1.2</f>
        <v>6943.52682</v>
      </c>
      <c r="M34" s="30" t="s">
        <v>29</v>
      </c>
      <c r="N34" s="31">
        <f>I34+(I34*0.15)</f>
        <v>6654.2132025000001</v>
      </c>
      <c r="O34" s="31">
        <f t="shared" si="14"/>
        <v>5323.3705620000001</v>
      </c>
      <c r="P34" s="32">
        <f>N34*1.2</f>
        <v>7985.0558430000001</v>
      </c>
    </row>
    <row r="35" spans="8:23">
      <c r="H35" s="21" t="s">
        <v>30</v>
      </c>
      <c r="I35" s="18">
        <f>SUM(I32:I34)</f>
        <v>219532.62862500001</v>
      </c>
      <c r="J35" s="18">
        <f>SUM(J32:J34)</f>
        <v>175626.1029</v>
      </c>
      <c r="K35" s="18">
        <f>SUM(K32:K34)</f>
        <v>263439.15435000003</v>
      </c>
      <c r="M35" s="21" t="s">
        <v>30</v>
      </c>
      <c r="N35" s="18">
        <f>SUM(N32:N34)</f>
        <v>252462.52291874998</v>
      </c>
      <c r="O35" s="18">
        <f>SUM(O32:O34)</f>
        <v>201970.018335</v>
      </c>
      <c r="P35" s="18">
        <f>SUM(P32:P34)</f>
        <v>302955.02750249999</v>
      </c>
    </row>
    <row r="36" spans="8:23">
      <c r="H36" s="33" t="s">
        <v>25</v>
      </c>
      <c r="I36" s="31">
        <f>I35*0.15*-1</f>
        <v>-32929.894293750003</v>
      </c>
      <c r="J36" s="31">
        <f>J35*0.15*-1</f>
        <v>-26343.915434999999</v>
      </c>
      <c r="K36" s="32">
        <f>K35*0.15*-1</f>
        <v>-39515.873152500004</v>
      </c>
      <c r="M36" s="33" t="s">
        <v>25</v>
      </c>
      <c r="N36" s="31">
        <f>N35*0.15*-1</f>
        <v>-37869.378437812498</v>
      </c>
      <c r="O36" s="31">
        <f>O35*0.15*-1</f>
        <v>-30295.502750249998</v>
      </c>
      <c r="P36" s="32">
        <f>P35*0.15*-1</f>
        <v>-45443.254125374995</v>
      </c>
    </row>
    <row r="37" spans="8:23">
      <c r="H37" s="33" t="s">
        <v>26</v>
      </c>
      <c r="I37" s="31">
        <f>I35*0.09*-1</f>
        <v>-19757.936576250002</v>
      </c>
      <c r="J37" s="31">
        <f>J35*-1*0.09</f>
        <v>-15806.349260999999</v>
      </c>
      <c r="K37" s="32">
        <f>K35*-1*0.09</f>
        <v>-23709.523891500001</v>
      </c>
      <c r="M37" s="33" t="s">
        <v>26</v>
      </c>
      <c r="N37" s="31">
        <f>N35*0.09*-1</f>
        <v>-22721.627062687498</v>
      </c>
      <c r="O37" s="31">
        <f>O35*-1*0.09</f>
        <v>-18177.301650149999</v>
      </c>
      <c r="P37" s="32">
        <f>P35*-1*0.09</f>
        <v>-27265.952475224996</v>
      </c>
    </row>
    <row r="38" spans="8:23">
      <c r="H38" s="21" t="s">
        <v>31</v>
      </c>
      <c r="I38" s="18">
        <f>SUM(I35:I37)</f>
        <v>166844.79775500001</v>
      </c>
      <c r="J38" s="18">
        <f>SUM(J35:J37)</f>
        <v>133475.838204</v>
      </c>
      <c r="K38" s="18">
        <f>SUM(K35:K37)</f>
        <v>200213.75730600001</v>
      </c>
      <c r="M38" s="21" t="s">
        <v>31</v>
      </c>
      <c r="N38" s="18">
        <f>SUM(N35:N37)</f>
        <v>191871.51741824998</v>
      </c>
      <c r="O38" s="18">
        <f>SUM(O35:O37)</f>
        <v>153497.2139346</v>
      </c>
      <c r="P38" s="18">
        <f>SUM(P35:P37)</f>
        <v>230245.82090189998</v>
      </c>
    </row>
    <row r="39" spans="8:23">
      <c r="H39" s="33" t="s">
        <v>33</v>
      </c>
      <c r="I39" s="31">
        <f>(I35/5)*2.4*-1</f>
        <v>-105375.66174</v>
      </c>
      <c r="J39" s="34">
        <f>(J35/5)*2.4*-1</f>
        <v>-84300.529391999997</v>
      </c>
      <c r="K39" s="35">
        <f>(K35/5)*2.4*-1</f>
        <v>-126450.79408800001</v>
      </c>
      <c r="M39" s="33" t="s">
        <v>33</v>
      </c>
      <c r="N39" s="31">
        <f>(N35/5)*2.4*-1</f>
        <v>-121182.01100099998</v>
      </c>
      <c r="O39" s="34">
        <f>(O35/5)*2.4*-1</f>
        <v>-96945.608800799993</v>
      </c>
      <c r="P39" s="35">
        <f>(P35/5)*2.4*-1</f>
        <v>-145418.41320119999</v>
      </c>
    </row>
    <row r="40" spans="8:23">
      <c r="H40" s="33" t="s">
        <v>32</v>
      </c>
      <c r="I40" s="31">
        <f>Tabela25[[#Totals],[Valor]]</f>
        <v>-75410</v>
      </c>
      <c r="J40" s="31">
        <f>Tabela25[[#Totals],[Valor]]</f>
        <v>-75410</v>
      </c>
      <c r="K40" s="32">
        <f>Tabela25[[#Totals],[Valor]]</f>
        <v>-75410</v>
      </c>
      <c r="M40" s="33" t="s">
        <v>32</v>
      </c>
      <c r="N40" s="31">
        <f>Tabela25[[#Totals],[Valor]]</f>
        <v>-75410</v>
      </c>
      <c r="O40" s="31">
        <f>Tabela25[[#Totals],[Valor]]</f>
        <v>-75410</v>
      </c>
      <c r="P40" s="32">
        <f>Tabela25[[#Totals],[Valor]]</f>
        <v>-75410</v>
      </c>
    </row>
    <row r="41" spans="8:23">
      <c r="H41" s="33" t="s">
        <v>35</v>
      </c>
      <c r="I41" s="22"/>
      <c r="J41" s="23"/>
      <c r="K41" s="36"/>
      <c r="M41" s="33" t="s">
        <v>35</v>
      </c>
      <c r="N41" s="22"/>
      <c r="O41" s="23"/>
      <c r="P41" s="36"/>
    </row>
    <row r="42" spans="8:23">
      <c r="H42" s="30"/>
      <c r="I42" s="17">
        <f>SUM(I38:I40)</f>
        <v>-13940.863984999989</v>
      </c>
      <c r="J42" s="17">
        <f>SUM(J38:J41)</f>
        <v>-26234.691187999997</v>
      </c>
      <c r="K42" s="17">
        <f>SUM(K38:K41)</f>
        <v>-1647.0367819999956</v>
      </c>
      <c r="M42" s="30"/>
      <c r="N42" s="17">
        <f>SUM(N38:N40)</f>
        <v>-4720.4935827500012</v>
      </c>
      <c r="O42" s="17">
        <f>SUM(O38:O41)</f>
        <v>-18858.394866199989</v>
      </c>
      <c r="P42" s="17">
        <f>SUM(P38:P41)</f>
        <v>9417.4077006999869</v>
      </c>
    </row>
    <row r="43" spans="8:23">
      <c r="H43" s="37" t="s">
        <v>34</v>
      </c>
      <c r="I43" s="39">
        <v>0.14000000000000001</v>
      </c>
      <c r="J43" s="14"/>
      <c r="K43" s="38"/>
      <c r="M43" s="37" t="s">
        <v>34</v>
      </c>
      <c r="N43" s="39">
        <v>0.15</v>
      </c>
      <c r="O43" s="14"/>
      <c r="P43" s="38"/>
    </row>
    <row r="48" spans="8:23">
      <c r="S48" s="12"/>
      <c r="U48" s="12" t="s">
        <v>62</v>
      </c>
      <c r="V48" s="12" t="s">
        <v>45</v>
      </c>
      <c r="W48" s="12" t="s">
        <v>59</v>
      </c>
    </row>
    <row r="50" spans="17:23">
      <c r="T50" s="40"/>
      <c r="U50" s="12" t="s">
        <v>46</v>
      </c>
      <c r="V50">
        <v>90</v>
      </c>
      <c r="W50" s="40">
        <f>(V50*10)*5</f>
        <v>4500</v>
      </c>
    </row>
    <row r="51" spans="17:23">
      <c r="Q51" s="12" t="s">
        <v>61</v>
      </c>
      <c r="R51" s="12" t="s">
        <v>59</v>
      </c>
      <c r="T51" s="40"/>
      <c r="U51" s="12" t="s">
        <v>47</v>
      </c>
      <c r="V51">
        <v>90</v>
      </c>
      <c r="W51" s="40">
        <f>(V51*10)*5</f>
        <v>4500</v>
      </c>
    </row>
    <row r="52" spans="17:23">
      <c r="Q52" s="12" t="s">
        <v>58</v>
      </c>
      <c r="R52" s="40">
        <v>50</v>
      </c>
      <c r="T52" s="40"/>
      <c r="U52" s="12" t="s">
        <v>48</v>
      </c>
      <c r="V52">
        <v>100</v>
      </c>
      <c r="W52" s="40">
        <f t="shared" ref="W52:W61" si="15">(V52*10)*5</f>
        <v>5000</v>
      </c>
    </row>
    <row r="53" spans="17:23">
      <c r="Q53" s="12" t="s">
        <v>60</v>
      </c>
      <c r="R53" s="40">
        <v>5</v>
      </c>
      <c r="T53" s="40"/>
      <c r="U53" s="12" t="s">
        <v>49</v>
      </c>
      <c r="V53">
        <v>110</v>
      </c>
      <c r="W53" s="40">
        <f t="shared" si="15"/>
        <v>5500</v>
      </c>
    </row>
    <row r="54" spans="17:23">
      <c r="R54" s="40"/>
      <c r="T54" s="40"/>
      <c r="U54" s="12" t="s">
        <v>50</v>
      </c>
      <c r="V54">
        <v>110</v>
      </c>
      <c r="W54" s="40">
        <f t="shared" si="15"/>
        <v>5500</v>
      </c>
    </row>
    <row r="55" spans="17:23">
      <c r="R55" s="40"/>
      <c r="T55" s="40"/>
      <c r="U55" s="12" t="s">
        <v>51</v>
      </c>
      <c r="V55">
        <v>120</v>
      </c>
      <c r="W55" s="40">
        <f t="shared" si="15"/>
        <v>6000</v>
      </c>
    </row>
    <row r="56" spans="17:23">
      <c r="R56" s="40"/>
      <c r="T56" s="40"/>
      <c r="U56" s="12" t="s">
        <v>52</v>
      </c>
      <c r="V56">
        <v>150</v>
      </c>
      <c r="W56" s="40">
        <f t="shared" si="15"/>
        <v>7500</v>
      </c>
    </row>
    <row r="57" spans="17:23">
      <c r="T57" s="40"/>
      <c r="U57" s="12" t="s">
        <v>53</v>
      </c>
      <c r="V57">
        <v>160</v>
      </c>
      <c r="W57" s="40">
        <f t="shared" si="15"/>
        <v>8000</v>
      </c>
    </row>
    <row r="58" spans="17:23">
      <c r="T58" s="40"/>
      <c r="U58" s="12" t="s">
        <v>54</v>
      </c>
      <c r="V58">
        <v>190</v>
      </c>
      <c r="W58" s="40">
        <f t="shared" si="15"/>
        <v>9500</v>
      </c>
    </row>
    <row r="59" spans="17:23">
      <c r="T59" s="40"/>
      <c r="U59" s="12" t="s">
        <v>55</v>
      </c>
      <c r="V59">
        <v>230</v>
      </c>
      <c r="W59" s="40">
        <f t="shared" si="15"/>
        <v>11500</v>
      </c>
    </row>
    <row r="60" spans="17:23">
      <c r="T60" s="40"/>
      <c r="U60" s="12" t="s">
        <v>56</v>
      </c>
      <c r="V60">
        <v>250</v>
      </c>
      <c r="W60" s="40">
        <f t="shared" si="15"/>
        <v>12500</v>
      </c>
    </row>
    <row r="61" spans="17:23">
      <c r="T61" s="40"/>
      <c r="U61" s="12" t="s">
        <v>57</v>
      </c>
      <c r="V61">
        <v>270</v>
      </c>
      <c r="W61" s="40">
        <f t="shared" si="15"/>
        <v>13500</v>
      </c>
    </row>
    <row r="62" spans="17:23">
      <c r="T62" s="40"/>
      <c r="U62" s="12"/>
      <c r="W62" s="40"/>
    </row>
    <row r="63" spans="17:23">
      <c r="U63" s="12"/>
      <c r="W63" s="40"/>
    </row>
    <row r="64" spans="17:23">
      <c r="U64" s="12"/>
      <c r="W64" s="40"/>
    </row>
    <row r="65" spans="21:21">
      <c r="U65" s="12"/>
    </row>
  </sheetData>
  <pageMargins left="0.511811024" right="0.511811024" top="0.78740157499999996" bottom="0.78740157499999996" header="0.31496062000000002" footer="0.31496062000000002"/>
  <pageSetup paperSize="9" fitToWidth="0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Trabalho Parte 1</vt:lpstr>
      <vt:lpstr>'Trabalho Parte 1'!Area_de_impressao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Grisa</dc:creator>
  <cp:lastModifiedBy>aliffe_2</cp:lastModifiedBy>
  <dcterms:created xsi:type="dcterms:W3CDTF">2016-06-15T19:08:24Z</dcterms:created>
  <dcterms:modified xsi:type="dcterms:W3CDTF">2017-06-23T10:31:33Z</dcterms:modified>
</cp:coreProperties>
</file>