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408" activeTab="1"/>
  </bookViews>
  <sheets>
    <sheet name="#ofTurns" sheetId="1" r:id="rId1"/>
    <sheet name="#ofTurns(2)" sheetId="2" r:id="rId2"/>
  </sheets>
  <calcPr calcId="152511"/>
</workbook>
</file>

<file path=xl/calcChain.xml><?xml version="1.0" encoding="utf-8"?>
<calcChain xmlns="http://schemas.openxmlformats.org/spreadsheetml/2006/main">
  <c r="AB2" i="2" l="1"/>
  <c r="AN2" i="2" s="1"/>
  <c r="X2" i="2"/>
  <c r="AJ2" i="2" s="1"/>
  <c r="W2" i="2"/>
  <c r="AI2" i="2" s="1"/>
  <c r="V2" i="2"/>
  <c r="P2" i="2"/>
  <c r="K2" i="2"/>
  <c r="J2" i="2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2" i="1"/>
  <c r="J17" i="1"/>
  <c r="K17" i="1"/>
  <c r="P17" i="1"/>
  <c r="V17" i="1"/>
  <c r="W17" i="1"/>
  <c r="X17" i="1"/>
  <c r="Y17" i="1"/>
  <c r="Z17" i="1"/>
  <c r="AB17" i="1"/>
  <c r="AI17" i="1"/>
  <c r="AJ17" i="1"/>
  <c r="Y2" i="2" l="1"/>
  <c r="AQ2" i="2" s="1"/>
  <c r="Z2" i="2"/>
  <c r="AR2" i="2" s="1"/>
  <c r="AO2" i="2"/>
  <c r="AT2" i="2" s="1"/>
  <c r="AA17" i="1"/>
  <c r="AC17" i="1" s="1"/>
  <c r="AD17" i="1" s="1"/>
  <c r="AN17" i="1"/>
  <c r="AO17" i="1" s="1"/>
  <c r="AT17" i="1" s="1"/>
  <c r="AE17" i="1"/>
  <c r="AB65" i="1"/>
  <c r="X65" i="1"/>
  <c r="W65" i="1"/>
  <c r="AI65" i="1" s="1"/>
  <c r="V65" i="1"/>
  <c r="P65" i="1"/>
  <c r="K65" i="1"/>
  <c r="J65" i="1"/>
  <c r="AB64" i="1"/>
  <c r="AN64" i="1" s="1"/>
  <c r="X64" i="1"/>
  <c r="W64" i="1"/>
  <c r="AI64" i="1" s="1"/>
  <c r="V64" i="1"/>
  <c r="P64" i="1"/>
  <c r="K64" i="1"/>
  <c r="J64" i="1"/>
  <c r="AB63" i="1"/>
  <c r="AN63" i="1" s="1"/>
  <c r="X63" i="1"/>
  <c r="W63" i="1"/>
  <c r="AI63" i="1" s="1"/>
  <c r="V63" i="1"/>
  <c r="P63" i="1"/>
  <c r="K63" i="1"/>
  <c r="J63" i="1"/>
  <c r="AB62" i="1"/>
  <c r="AN62" i="1" s="1"/>
  <c r="X62" i="1"/>
  <c r="W62" i="1"/>
  <c r="AI62" i="1" s="1"/>
  <c r="V62" i="1"/>
  <c r="P62" i="1"/>
  <c r="K62" i="1"/>
  <c r="J62" i="1"/>
  <c r="AB61" i="1"/>
  <c r="AN61" i="1" s="1"/>
  <c r="X61" i="1"/>
  <c r="W61" i="1"/>
  <c r="AI61" i="1" s="1"/>
  <c r="V61" i="1"/>
  <c r="P61" i="1"/>
  <c r="K61" i="1"/>
  <c r="J61" i="1"/>
  <c r="AB60" i="1"/>
  <c r="X60" i="1"/>
  <c r="W60" i="1"/>
  <c r="AI60" i="1" s="1"/>
  <c r="V60" i="1"/>
  <c r="P60" i="1"/>
  <c r="K60" i="1"/>
  <c r="J60" i="1"/>
  <c r="AB59" i="1"/>
  <c r="AN59" i="1" s="1"/>
  <c r="X59" i="1"/>
  <c r="W59" i="1"/>
  <c r="AI59" i="1" s="1"/>
  <c r="V59" i="1"/>
  <c r="P59" i="1"/>
  <c r="K59" i="1"/>
  <c r="J59" i="1"/>
  <c r="AB58" i="1"/>
  <c r="AN58" i="1" s="1"/>
  <c r="X58" i="1"/>
  <c r="W58" i="1"/>
  <c r="AI58" i="1" s="1"/>
  <c r="V58" i="1"/>
  <c r="P58" i="1"/>
  <c r="K58" i="1"/>
  <c r="J58" i="1"/>
  <c r="AB57" i="1"/>
  <c r="AN57" i="1" s="1"/>
  <c r="X57" i="1"/>
  <c r="W57" i="1"/>
  <c r="AI57" i="1" s="1"/>
  <c r="V57" i="1"/>
  <c r="P57" i="1"/>
  <c r="K57" i="1"/>
  <c r="J57" i="1"/>
  <c r="AB56" i="1"/>
  <c r="AN56" i="1" s="1"/>
  <c r="X56" i="1"/>
  <c r="W56" i="1"/>
  <c r="AI56" i="1" s="1"/>
  <c r="V56" i="1"/>
  <c r="P56" i="1"/>
  <c r="K56" i="1"/>
  <c r="J56" i="1"/>
  <c r="AB55" i="1"/>
  <c r="AN55" i="1" s="1"/>
  <c r="X55" i="1"/>
  <c r="W55" i="1"/>
  <c r="AI55" i="1" s="1"/>
  <c r="V55" i="1"/>
  <c r="P55" i="1"/>
  <c r="K55" i="1"/>
  <c r="J55" i="1"/>
  <c r="AB54" i="1"/>
  <c r="AN54" i="1" s="1"/>
  <c r="X54" i="1"/>
  <c r="W54" i="1"/>
  <c r="AI54" i="1" s="1"/>
  <c r="V54" i="1"/>
  <c r="P54" i="1"/>
  <c r="K54" i="1"/>
  <c r="J54" i="1"/>
  <c r="AB53" i="1"/>
  <c r="AN53" i="1" s="1"/>
  <c r="X53" i="1"/>
  <c r="W53" i="1"/>
  <c r="AI53" i="1" s="1"/>
  <c r="V53" i="1"/>
  <c r="P53" i="1"/>
  <c r="K53" i="1"/>
  <c r="J53" i="1"/>
  <c r="AB52" i="1"/>
  <c r="AN52" i="1" s="1"/>
  <c r="X52" i="1"/>
  <c r="W52" i="1"/>
  <c r="AI52" i="1" s="1"/>
  <c r="V52" i="1"/>
  <c r="P52" i="1"/>
  <c r="K52" i="1"/>
  <c r="J52" i="1"/>
  <c r="AB51" i="1"/>
  <c r="AN51" i="1" s="1"/>
  <c r="X51" i="1"/>
  <c r="W51" i="1"/>
  <c r="AI51" i="1" s="1"/>
  <c r="V51" i="1"/>
  <c r="P51" i="1"/>
  <c r="K51" i="1"/>
  <c r="J51" i="1"/>
  <c r="AB50" i="1"/>
  <c r="AN50" i="1" s="1"/>
  <c r="X50" i="1"/>
  <c r="W50" i="1"/>
  <c r="AI50" i="1" s="1"/>
  <c r="V50" i="1"/>
  <c r="P50" i="1"/>
  <c r="K50" i="1"/>
  <c r="J50" i="1"/>
  <c r="AB49" i="1"/>
  <c r="X49" i="1"/>
  <c r="W49" i="1"/>
  <c r="AI49" i="1" s="1"/>
  <c r="V49" i="1"/>
  <c r="P49" i="1"/>
  <c r="K49" i="1"/>
  <c r="J49" i="1"/>
  <c r="AB48" i="1"/>
  <c r="AN48" i="1" s="1"/>
  <c r="X48" i="1"/>
  <c r="W48" i="1"/>
  <c r="AI48" i="1" s="1"/>
  <c r="V48" i="1"/>
  <c r="P48" i="1"/>
  <c r="K48" i="1"/>
  <c r="J48" i="1"/>
  <c r="AB47" i="1"/>
  <c r="AN47" i="1" s="1"/>
  <c r="X47" i="1"/>
  <c r="W47" i="1"/>
  <c r="AI47" i="1" s="1"/>
  <c r="V47" i="1"/>
  <c r="P47" i="1"/>
  <c r="K47" i="1"/>
  <c r="J47" i="1"/>
  <c r="AB46" i="1"/>
  <c r="AN46" i="1" s="1"/>
  <c r="X46" i="1"/>
  <c r="W46" i="1"/>
  <c r="AI46" i="1" s="1"/>
  <c r="V46" i="1"/>
  <c r="P46" i="1"/>
  <c r="K46" i="1"/>
  <c r="J46" i="1"/>
  <c r="AB45" i="1"/>
  <c r="AN45" i="1" s="1"/>
  <c r="Y45" i="1"/>
  <c r="X45" i="1"/>
  <c r="W45" i="1"/>
  <c r="AI45" i="1" s="1"/>
  <c r="V45" i="1"/>
  <c r="P45" i="1"/>
  <c r="K45" i="1"/>
  <c r="J45" i="1"/>
  <c r="AB44" i="1"/>
  <c r="Y44" i="1"/>
  <c r="X44" i="1"/>
  <c r="W44" i="1"/>
  <c r="AI44" i="1" s="1"/>
  <c r="V44" i="1"/>
  <c r="P44" i="1"/>
  <c r="K44" i="1"/>
  <c r="J44" i="1"/>
  <c r="AB43" i="1"/>
  <c r="Y43" i="1"/>
  <c r="X43" i="1"/>
  <c r="W43" i="1"/>
  <c r="AI43" i="1" s="1"/>
  <c r="V43" i="1"/>
  <c r="P43" i="1"/>
  <c r="K43" i="1"/>
  <c r="J43" i="1"/>
  <c r="AB42" i="1"/>
  <c r="Y42" i="1"/>
  <c r="X42" i="1"/>
  <c r="W42" i="1"/>
  <c r="AI42" i="1" s="1"/>
  <c r="V42" i="1"/>
  <c r="P42" i="1"/>
  <c r="K42" i="1"/>
  <c r="J42" i="1"/>
  <c r="AB41" i="1"/>
  <c r="Y41" i="1"/>
  <c r="X41" i="1"/>
  <c r="W41" i="1"/>
  <c r="AI41" i="1" s="1"/>
  <c r="V41" i="1"/>
  <c r="P41" i="1"/>
  <c r="K41" i="1"/>
  <c r="J41" i="1"/>
  <c r="AB40" i="1"/>
  <c r="Y40" i="1"/>
  <c r="X40" i="1"/>
  <c r="W40" i="1"/>
  <c r="AI40" i="1" s="1"/>
  <c r="V40" i="1"/>
  <c r="P40" i="1"/>
  <c r="K40" i="1"/>
  <c r="J40" i="1"/>
  <c r="AB39" i="1"/>
  <c r="Y39" i="1"/>
  <c r="X39" i="1"/>
  <c r="W39" i="1"/>
  <c r="AI39" i="1" s="1"/>
  <c r="V39" i="1"/>
  <c r="P39" i="1"/>
  <c r="K39" i="1"/>
  <c r="J39" i="1"/>
  <c r="AB38" i="1"/>
  <c r="Y38" i="1"/>
  <c r="X38" i="1"/>
  <c r="W38" i="1"/>
  <c r="AI38" i="1" s="1"/>
  <c r="V38" i="1"/>
  <c r="P38" i="1"/>
  <c r="K38" i="1"/>
  <c r="J38" i="1"/>
  <c r="AB37" i="1"/>
  <c r="Y37" i="1"/>
  <c r="X37" i="1"/>
  <c r="W37" i="1"/>
  <c r="AI37" i="1" s="1"/>
  <c r="V37" i="1"/>
  <c r="P37" i="1"/>
  <c r="K37" i="1"/>
  <c r="J37" i="1"/>
  <c r="AB36" i="1"/>
  <c r="Y36" i="1"/>
  <c r="X36" i="1"/>
  <c r="W36" i="1"/>
  <c r="AI36" i="1" s="1"/>
  <c r="V36" i="1"/>
  <c r="P36" i="1"/>
  <c r="K36" i="1"/>
  <c r="J36" i="1"/>
  <c r="AB35" i="1"/>
  <c r="Y35" i="1"/>
  <c r="X35" i="1"/>
  <c r="W35" i="1"/>
  <c r="AI35" i="1" s="1"/>
  <c r="V35" i="1"/>
  <c r="P35" i="1"/>
  <c r="K35" i="1"/>
  <c r="J35" i="1"/>
  <c r="AB34" i="1"/>
  <c r="Y34" i="1"/>
  <c r="X34" i="1"/>
  <c r="W34" i="1"/>
  <c r="AI34" i="1" s="1"/>
  <c r="V34" i="1"/>
  <c r="P34" i="1"/>
  <c r="K34" i="1"/>
  <c r="J34" i="1"/>
  <c r="AB33" i="1"/>
  <c r="AN33" i="1" s="1"/>
  <c r="X33" i="1"/>
  <c r="W33" i="1"/>
  <c r="AI33" i="1" s="1"/>
  <c r="V33" i="1"/>
  <c r="P33" i="1"/>
  <c r="K33" i="1"/>
  <c r="J33" i="1"/>
  <c r="AB32" i="1"/>
  <c r="AN32" i="1" s="1"/>
  <c r="X32" i="1"/>
  <c r="W32" i="1"/>
  <c r="AI32" i="1" s="1"/>
  <c r="V32" i="1"/>
  <c r="P32" i="1"/>
  <c r="K32" i="1"/>
  <c r="J32" i="1"/>
  <c r="AB31" i="1"/>
  <c r="X31" i="1"/>
  <c r="W31" i="1"/>
  <c r="AI31" i="1" s="1"/>
  <c r="V31" i="1"/>
  <c r="P31" i="1"/>
  <c r="K31" i="1"/>
  <c r="J31" i="1"/>
  <c r="AB30" i="1"/>
  <c r="AN30" i="1" s="1"/>
  <c r="X30" i="1"/>
  <c r="W30" i="1"/>
  <c r="AI30" i="1" s="1"/>
  <c r="V30" i="1"/>
  <c r="P30" i="1"/>
  <c r="K30" i="1"/>
  <c r="J30" i="1"/>
  <c r="AB29" i="1"/>
  <c r="AN29" i="1" s="1"/>
  <c r="X29" i="1"/>
  <c r="W29" i="1"/>
  <c r="AI29" i="1" s="1"/>
  <c r="V29" i="1"/>
  <c r="P29" i="1"/>
  <c r="K29" i="1"/>
  <c r="J29" i="1"/>
  <c r="AB28" i="1"/>
  <c r="AN28" i="1" s="1"/>
  <c r="X28" i="1"/>
  <c r="W28" i="1"/>
  <c r="AI28" i="1" s="1"/>
  <c r="V28" i="1"/>
  <c r="P28" i="1"/>
  <c r="K28" i="1"/>
  <c r="J28" i="1"/>
  <c r="AB27" i="1"/>
  <c r="AN27" i="1" s="1"/>
  <c r="X27" i="1"/>
  <c r="W27" i="1"/>
  <c r="AI27" i="1" s="1"/>
  <c r="V27" i="1"/>
  <c r="P27" i="1"/>
  <c r="K27" i="1"/>
  <c r="J27" i="1"/>
  <c r="AB26" i="1"/>
  <c r="X26" i="1"/>
  <c r="W26" i="1"/>
  <c r="AI26" i="1" s="1"/>
  <c r="V26" i="1"/>
  <c r="P26" i="1"/>
  <c r="K26" i="1"/>
  <c r="J26" i="1"/>
  <c r="AB25" i="1"/>
  <c r="X25" i="1"/>
  <c r="W25" i="1"/>
  <c r="AI25" i="1" s="1"/>
  <c r="V25" i="1"/>
  <c r="P25" i="1"/>
  <c r="K25" i="1"/>
  <c r="J25" i="1"/>
  <c r="AB24" i="1"/>
  <c r="AN24" i="1" s="1"/>
  <c r="X24" i="1"/>
  <c r="W24" i="1"/>
  <c r="AI24" i="1" s="1"/>
  <c r="V24" i="1"/>
  <c r="P24" i="1"/>
  <c r="K24" i="1"/>
  <c r="J24" i="1"/>
  <c r="AB23" i="1"/>
  <c r="X23" i="1"/>
  <c r="W23" i="1"/>
  <c r="AI23" i="1" s="1"/>
  <c r="V23" i="1"/>
  <c r="P23" i="1"/>
  <c r="K23" i="1"/>
  <c r="J23" i="1"/>
  <c r="AB22" i="1"/>
  <c r="X22" i="1"/>
  <c r="W22" i="1"/>
  <c r="AI22" i="1" s="1"/>
  <c r="V22" i="1"/>
  <c r="P22" i="1"/>
  <c r="K22" i="1"/>
  <c r="J22" i="1"/>
  <c r="AB21" i="1"/>
  <c r="AN21" i="1" s="1"/>
  <c r="X21" i="1"/>
  <c r="W21" i="1"/>
  <c r="AI21" i="1" s="1"/>
  <c r="V21" i="1"/>
  <c r="P21" i="1"/>
  <c r="K21" i="1"/>
  <c r="J21" i="1"/>
  <c r="AB20" i="1"/>
  <c r="X20" i="1"/>
  <c r="W20" i="1"/>
  <c r="AI20" i="1" s="1"/>
  <c r="V20" i="1"/>
  <c r="P20" i="1"/>
  <c r="K20" i="1"/>
  <c r="J20" i="1"/>
  <c r="AB19" i="1"/>
  <c r="AN19" i="1" s="1"/>
  <c r="X19" i="1"/>
  <c r="W19" i="1"/>
  <c r="AI19" i="1" s="1"/>
  <c r="V19" i="1"/>
  <c r="P19" i="1"/>
  <c r="K19" i="1"/>
  <c r="J19" i="1"/>
  <c r="AB18" i="1"/>
  <c r="X18" i="1"/>
  <c r="W18" i="1"/>
  <c r="AI18" i="1" s="1"/>
  <c r="V18" i="1"/>
  <c r="P18" i="1"/>
  <c r="K18" i="1"/>
  <c r="J18" i="1"/>
  <c r="AB16" i="1"/>
  <c r="X16" i="1"/>
  <c r="W16" i="1"/>
  <c r="AI16" i="1" s="1"/>
  <c r="V16" i="1"/>
  <c r="P16" i="1"/>
  <c r="K16" i="1"/>
  <c r="J16" i="1"/>
  <c r="AB15" i="1"/>
  <c r="AN15" i="1" s="1"/>
  <c r="X15" i="1"/>
  <c r="W15" i="1"/>
  <c r="AI15" i="1" s="1"/>
  <c r="V15" i="1"/>
  <c r="P15" i="1"/>
  <c r="K15" i="1"/>
  <c r="J15" i="1"/>
  <c r="AB14" i="1"/>
  <c r="AN14" i="1" s="1"/>
  <c r="X14" i="1"/>
  <c r="W14" i="1"/>
  <c r="AI14" i="1" s="1"/>
  <c r="V14" i="1"/>
  <c r="P14" i="1"/>
  <c r="K14" i="1"/>
  <c r="J14" i="1"/>
  <c r="AB13" i="1"/>
  <c r="AN13" i="1" s="1"/>
  <c r="X13" i="1"/>
  <c r="W13" i="1"/>
  <c r="AI13" i="1" s="1"/>
  <c r="V13" i="1"/>
  <c r="P13" i="1"/>
  <c r="K13" i="1"/>
  <c r="J13" i="1"/>
  <c r="AB12" i="1"/>
  <c r="X12" i="1"/>
  <c r="W12" i="1"/>
  <c r="AI12" i="1" s="1"/>
  <c r="V12" i="1"/>
  <c r="P12" i="1"/>
  <c r="K12" i="1"/>
  <c r="J12" i="1"/>
  <c r="AB11" i="1"/>
  <c r="X11" i="1"/>
  <c r="W11" i="1"/>
  <c r="AI11" i="1" s="1"/>
  <c r="V11" i="1"/>
  <c r="P11" i="1"/>
  <c r="K11" i="1"/>
  <c r="J11" i="1"/>
  <c r="AB10" i="1"/>
  <c r="AN10" i="1" s="1"/>
  <c r="X10" i="1"/>
  <c r="W10" i="1"/>
  <c r="AI10" i="1" s="1"/>
  <c r="V10" i="1"/>
  <c r="P10" i="1"/>
  <c r="K10" i="1"/>
  <c r="J10" i="1"/>
  <c r="AB9" i="1"/>
  <c r="X9" i="1"/>
  <c r="W9" i="1"/>
  <c r="AI9" i="1" s="1"/>
  <c r="V9" i="1"/>
  <c r="P9" i="1"/>
  <c r="K9" i="1"/>
  <c r="J9" i="1"/>
  <c r="AB8" i="1"/>
  <c r="X8" i="1"/>
  <c r="W8" i="1"/>
  <c r="AI8" i="1" s="1"/>
  <c r="V8" i="1"/>
  <c r="P8" i="1"/>
  <c r="K8" i="1"/>
  <c r="J8" i="1"/>
  <c r="AB7" i="1"/>
  <c r="X7" i="1"/>
  <c r="W7" i="1"/>
  <c r="AI7" i="1" s="1"/>
  <c r="V7" i="1"/>
  <c r="P7" i="1"/>
  <c r="K7" i="1"/>
  <c r="J7" i="1"/>
  <c r="AB6" i="1"/>
  <c r="X6" i="1"/>
  <c r="W6" i="1"/>
  <c r="AI6" i="1" s="1"/>
  <c r="V6" i="1"/>
  <c r="P6" i="1"/>
  <c r="K6" i="1"/>
  <c r="J6" i="1"/>
  <c r="AB5" i="1"/>
  <c r="X5" i="1"/>
  <c r="W5" i="1"/>
  <c r="AI5" i="1" s="1"/>
  <c r="V5" i="1"/>
  <c r="P5" i="1"/>
  <c r="K5" i="1"/>
  <c r="J5" i="1"/>
  <c r="AB4" i="1"/>
  <c r="X4" i="1"/>
  <c r="W4" i="1"/>
  <c r="AI4" i="1" s="1"/>
  <c r="V4" i="1"/>
  <c r="P4" i="1"/>
  <c r="K4" i="1"/>
  <c r="J4" i="1"/>
  <c r="AB3" i="1"/>
  <c r="X3" i="1"/>
  <c r="W3" i="1"/>
  <c r="AI3" i="1" s="1"/>
  <c r="V3" i="1"/>
  <c r="P3" i="1"/>
  <c r="K3" i="1"/>
  <c r="J3" i="1"/>
  <c r="AB2" i="1"/>
  <c r="AN2" i="1" s="1"/>
  <c r="X2" i="1"/>
  <c r="W2" i="1"/>
  <c r="V2" i="1"/>
  <c r="P2" i="1"/>
  <c r="J2" i="1"/>
  <c r="K2" i="1"/>
  <c r="AS2" i="2" l="1"/>
  <c r="AW2" i="2" s="1"/>
  <c r="AP2" i="2"/>
  <c r="AU2" i="2" s="1"/>
  <c r="AV2" i="2" s="1"/>
  <c r="AA2" i="2"/>
  <c r="AC2" i="2" s="1"/>
  <c r="AF17" i="1"/>
  <c r="AG17" i="1"/>
  <c r="AH17" i="1" s="1"/>
  <c r="AR17" i="1"/>
  <c r="AQ17" i="1"/>
  <c r="AP17" i="1"/>
  <c r="AU17" i="1" s="1"/>
  <c r="AV17" i="1" s="1"/>
  <c r="Z5" i="1"/>
  <c r="AJ5" i="1"/>
  <c r="Z13" i="1"/>
  <c r="AJ13" i="1"/>
  <c r="Z14" i="1"/>
  <c r="AR14" i="1" s="1"/>
  <c r="AJ14" i="1"/>
  <c r="Z15" i="1"/>
  <c r="AP15" i="1" s="1"/>
  <c r="AU15" i="1" s="1"/>
  <c r="AJ15" i="1"/>
  <c r="Z16" i="1"/>
  <c r="AJ16" i="1"/>
  <c r="Z25" i="1"/>
  <c r="AJ25" i="1"/>
  <c r="Z33" i="1"/>
  <c r="AP33" i="1" s="1"/>
  <c r="AU33" i="1" s="1"/>
  <c r="AJ33" i="1"/>
  <c r="Z54" i="1"/>
  <c r="AJ54" i="1"/>
  <c r="Z62" i="1"/>
  <c r="AJ62" i="1"/>
  <c r="Z63" i="1"/>
  <c r="AJ63" i="1"/>
  <c r="Z4" i="1"/>
  <c r="AJ4" i="1"/>
  <c r="Z12" i="1"/>
  <c r="AJ12" i="1"/>
  <c r="Z24" i="1"/>
  <c r="AJ24" i="1"/>
  <c r="Z32" i="1"/>
  <c r="AJ32" i="1"/>
  <c r="Z53" i="1"/>
  <c r="AJ53" i="1"/>
  <c r="Z61" i="1"/>
  <c r="AJ61" i="1"/>
  <c r="Z3" i="1"/>
  <c r="AJ3" i="1"/>
  <c r="Z11" i="1"/>
  <c r="AJ11" i="1"/>
  <c r="Z23" i="1"/>
  <c r="AJ23" i="1"/>
  <c r="Z31" i="1"/>
  <c r="AJ31" i="1"/>
  <c r="Z52" i="1"/>
  <c r="AJ52" i="1"/>
  <c r="Z60" i="1"/>
  <c r="AJ60" i="1"/>
  <c r="Z10" i="1"/>
  <c r="AP10" i="1" s="1"/>
  <c r="AU10" i="1" s="1"/>
  <c r="AJ10" i="1"/>
  <c r="Z22" i="1"/>
  <c r="AJ22" i="1"/>
  <c r="Z30" i="1"/>
  <c r="AJ30" i="1"/>
  <c r="Z51" i="1"/>
  <c r="AJ51" i="1"/>
  <c r="Z59" i="1"/>
  <c r="AJ59" i="1"/>
  <c r="Z9" i="1"/>
  <c r="AJ9" i="1"/>
  <c r="Z21" i="1"/>
  <c r="AJ21" i="1"/>
  <c r="Z29" i="1"/>
  <c r="AR29" i="1" s="1"/>
  <c r="AJ29" i="1"/>
  <c r="Z50" i="1"/>
  <c r="AJ50" i="1"/>
  <c r="Z58" i="1"/>
  <c r="AJ58" i="1"/>
  <c r="Z8" i="1"/>
  <c r="AJ8" i="1"/>
  <c r="Z20" i="1"/>
  <c r="AJ20" i="1"/>
  <c r="Z28" i="1"/>
  <c r="AP28" i="1" s="1"/>
  <c r="AU28" i="1" s="1"/>
  <c r="AJ28" i="1"/>
  <c r="Z49" i="1"/>
  <c r="AJ49" i="1"/>
  <c r="Z57" i="1"/>
  <c r="AJ57" i="1"/>
  <c r="AP58" i="1"/>
  <c r="AU58" i="1" s="1"/>
  <c r="Y2" i="1"/>
  <c r="AO2" i="1" s="1"/>
  <c r="AT2" i="1" s="1"/>
  <c r="AI2" i="1"/>
  <c r="Z2" i="1"/>
  <c r="AJ2" i="1"/>
  <c r="Z7" i="1"/>
  <c r="AJ7" i="1"/>
  <c r="Z19" i="1"/>
  <c r="AJ19" i="1"/>
  <c r="Z27" i="1"/>
  <c r="AP27" i="1" s="1"/>
  <c r="AU27" i="1" s="1"/>
  <c r="AJ27" i="1"/>
  <c r="Z47" i="1"/>
  <c r="AP47" i="1" s="1"/>
  <c r="AU47" i="1" s="1"/>
  <c r="AJ47" i="1"/>
  <c r="Z48" i="1"/>
  <c r="AJ48" i="1"/>
  <c r="Z56" i="1"/>
  <c r="AJ56" i="1"/>
  <c r="Z65" i="1"/>
  <c r="AJ65" i="1"/>
  <c r="Z6" i="1"/>
  <c r="AJ6" i="1"/>
  <c r="Z18" i="1"/>
  <c r="AJ18" i="1"/>
  <c r="Z26" i="1"/>
  <c r="AJ26" i="1"/>
  <c r="Z34" i="1"/>
  <c r="AJ34" i="1"/>
  <c r="Z35" i="1"/>
  <c r="AA35" i="1" s="1"/>
  <c r="AC35" i="1" s="1"/>
  <c r="AJ35" i="1"/>
  <c r="Z36" i="1"/>
  <c r="AJ36" i="1"/>
  <c r="Z37" i="1"/>
  <c r="AJ37" i="1"/>
  <c r="Z38" i="1"/>
  <c r="AA38" i="1" s="1"/>
  <c r="AC38" i="1" s="1"/>
  <c r="AJ38" i="1"/>
  <c r="Z39" i="1"/>
  <c r="AJ39" i="1"/>
  <c r="Z40" i="1"/>
  <c r="AJ40" i="1"/>
  <c r="Z41" i="1"/>
  <c r="AJ41" i="1"/>
  <c r="Z42" i="1"/>
  <c r="AJ42" i="1"/>
  <c r="Z43" i="1"/>
  <c r="AA43" i="1" s="1"/>
  <c r="AC43" i="1" s="1"/>
  <c r="AJ43" i="1"/>
  <c r="Z44" i="1"/>
  <c r="AJ44" i="1"/>
  <c r="Z45" i="1"/>
  <c r="AP45" i="1" s="1"/>
  <c r="AU45" i="1" s="1"/>
  <c r="AJ45" i="1"/>
  <c r="Z46" i="1"/>
  <c r="AJ46" i="1"/>
  <c r="Y47" i="1"/>
  <c r="Z55" i="1"/>
  <c r="AJ55" i="1"/>
  <c r="Z64" i="1"/>
  <c r="AP64" i="1" s="1"/>
  <c r="AU64" i="1" s="1"/>
  <c r="AJ64" i="1"/>
  <c r="AR48" i="1"/>
  <c r="AR57" i="1"/>
  <c r="AR28" i="1"/>
  <c r="AP56" i="1"/>
  <c r="AU56" i="1" s="1"/>
  <c r="AP24" i="1"/>
  <c r="AU24" i="1" s="1"/>
  <c r="AP61" i="1"/>
  <c r="AU61" i="1" s="1"/>
  <c r="AP62" i="1"/>
  <c r="AU62" i="1" s="1"/>
  <c r="AR30" i="1"/>
  <c r="AR15" i="1"/>
  <c r="AR24" i="1"/>
  <c r="AR33" i="1"/>
  <c r="AR45" i="1"/>
  <c r="AR62" i="1"/>
  <c r="AR13" i="1"/>
  <c r="AR46" i="1"/>
  <c r="AR47" i="1"/>
  <c r="AP57" i="1"/>
  <c r="AU57" i="1" s="1"/>
  <c r="AR10" i="1"/>
  <c r="AP52" i="1"/>
  <c r="AU52" i="1" s="1"/>
  <c r="AR52" i="1"/>
  <c r="AA41" i="1"/>
  <c r="AC41" i="1" s="1"/>
  <c r="AE41" i="1" s="1"/>
  <c r="AN49" i="1"/>
  <c r="AP50" i="1"/>
  <c r="AU50" i="1" s="1"/>
  <c r="AR50" i="1"/>
  <c r="AA36" i="1"/>
  <c r="AC36" i="1" s="1"/>
  <c r="AE36" i="1" s="1"/>
  <c r="AA44" i="1"/>
  <c r="AC44" i="1" s="1"/>
  <c r="AE44" i="1" s="1"/>
  <c r="AP48" i="1"/>
  <c r="AU48" i="1" s="1"/>
  <c r="AQ47" i="1"/>
  <c r="AA47" i="1"/>
  <c r="AC47" i="1" s="1"/>
  <c r="AE47" i="1" s="1"/>
  <c r="AA34" i="1"/>
  <c r="AC34" i="1" s="1"/>
  <c r="AE34" i="1" s="1"/>
  <c r="AA42" i="1"/>
  <c r="AC42" i="1" s="1"/>
  <c r="AE42" i="1" s="1"/>
  <c r="AP46" i="1"/>
  <c r="AU46" i="1" s="1"/>
  <c r="AR55" i="1"/>
  <c r="AP55" i="1"/>
  <c r="AU55" i="1" s="1"/>
  <c r="AP63" i="1"/>
  <c r="AU63" i="1" s="1"/>
  <c r="AA39" i="1"/>
  <c r="AC39" i="1" s="1"/>
  <c r="AE39" i="1" s="1"/>
  <c r="AA37" i="1"/>
  <c r="AC37" i="1" s="1"/>
  <c r="AE37" i="1" s="1"/>
  <c r="AQ45" i="1"/>
  <c r="AS45" i="1" s="1"/>
  <c r="AW45" i="1" s="1"/>
  <c r="AA45" i="1"/>
  <c r="AC45" i="1" s="1"/>
  <c r="AE45" i="1" s="1"/>
  <c r="AP54" i="1"/>
  <c r="AU54" i="1" s="1"/>
  <c r="AR54" i="1"/>
  <c r="AP51" i="1"/>
  <c r="AU51" i="1" s="1"/>
  <c r="AR51" i="1"/>
  <c r="AA40" i="1"/>
  <c r="AC40" i="1" s="1"/>
  <c r="AE40" i="1" s="1"/>
  <c r="AR53" i="1"/>
  <c r="AP53" i="1"/>
  <c r="AU53" i="1" s="1"/>
  <c r="AP59" i="1"/>
  <c r="AU59" i="1" s="1"/>
  <c r="AR61" i="1"/>
  <c r="Y58" i="1"/>
  <c r="AO45" i="1"/>
  <c r="AT45" i="1" s="1"/>
  <c r="AO47" i="1"/>
  <c r="AT47" i="1" s="1"/>
  <c r="Y57" i="1"/>
  <c r="AR59" i="1"/>
  <c r="AN34" i="1"/>
  <c r="AR34" i="1" s="1"/>
  <c r="AN35" i="1"/>
  <c r="AR35" i="1" s="1"/>
  <c r="AN36" i="1"/>
  <c r="AR36" i="1" s="1"/>
  <c r="AN37" i="1"/>
  <c r="AR37" i="1" s="1"/>
  <c r="AN38" i="1"/>
  <c r="AQ38" i="1" s="1"/>
  <c r="AN39" i="1"/>
  <c r="AQ39" i="1" s="1"/>
  <c r="AN40" i="1"/>
  <c r="AR40" i="1" s="1"/>
  <c r="AN41" i="1"/>
  <c r="AQ41" i="1" s="1"/>
  <c r="AN42" i="1"/>
  <c r="AR42" i="1" s="1"/>
  <c r="AN43" i="1"/>
  <c r="AR43" i="1" s="1"/>
  <c r="AN44" i="1"/>
  <c r="AR44" i="1" s="1"/>
  <c r="Y46" i="1"/>
  <c r="AO46" i="1" s="1"/>
  <c r="AT46" i="1" s="1"/>
  <c r="Y48" i="1"/>
  <c r="AO48" i="1" s="1"/>
  <c r="AT48" i="1" s="1"/>
  <c r="AR56" i="1"/>
  <c r="Y59" i="1"/>
  <c r="AR63" i="1"/>
  <c r="AO38" i="1"/>
  <c r="AT38" i="1" s="1"/>
  <c r="AO39" i="1"/>
  <c r="AT39" i="1" s="1"/>
  <c r="Y49" i="1"/>
  <c r="Y50" i="1"/>
  <c r="AO50" i="1" s="1"/>
  <c r="AT50" i="1" s="1"/>
  <c r="Y51" i="1"/>
  <c r="Y52" i="1"/>
  <c r="AO52" i="1" s="1"/>
  <c r="AT52" i="1" s="1"/>
  <c r="AV52" i="1" s="1"/>
  <c r="Y53" i="1"/>
  <c r="Y54" i="1"/>
  <c r="AO54" i="1" s="1"/>
  <c r="AT54" i="1" s="1"/>
  <c r="Y55" i="1"/>
  <c r="Y56" i="1"/>
  <c r="AO56" i="1" s="1"/>
  <c r="AT56" i="1" s="1"/>
  <c r="AR64" i="1"/>
  <c r="AN65" i="1"/>
  <c r="AR65" i="1" s="1"/>
  <c r="AR58" i="1"/>
  <c r="AN60" i="1"/>
  <c r="Y60" i="1"/>
  <c r="Y61" i="1"/>
  <c r="AO61" i="1" s="1"/>
  <c r="AT61" i="1" s="1"/>
  <c r="AV61" i="1" s="1"/>
  <c r="Y62" i="1"/>
  <c r="AO62" i="1" s="1"/>
  <c r="AT62" i="1" s="1"/>
  <c r="AV62" i="1" s="1"/>
  <c r="Y63" i="1"/>
  <c r="Y64" i="1"/>
  <c r="Y65" i="1"/>
  <c r="AN23" i="1"/>
  <c r="AR19" i="1"/>
  <c r="AR21" i="1"/>
  <c r="AP32" i="1"/>
  <c r="AU32" i="1" s="1"/>
  <c r="AN22" i="1"/>
  <c r="AP22" i="1" s="1"/>
  <c r="AU22" i="1" s="1"/>
  <c r="AN18" i="1"/>
  <c r="AP18" i="1" s="1"/>
  <c r="AU18" i="1" s="1"/>
  <c r="AP30" i="1"/>
  <c r="AU30" i="1" s="1"/>
  <c r="AP19" i="1"/>
  <c r="AU19" i="1" s="1"/>
  <c r="AR32" i="1"/>
  <c r="AN20" i="1"/>
  <c r="AP29" i="1"/>
  <c r="AU29" i="1" s="1"/>
  <c r="AN31" i="1"/>
  <c r="AP31" i="1" s="1"/>
  <c r="AU31" i="1" s="1"/>
  <c r="AO32" i="1"/>
  <c r="AT32" i="1" s="1"/>
  <c r="AP21" i="1"/>
  <c r="AU21" i="1" s="1"/>
  <c r="AN25" i="1"/>
  <c r="AP25" i="1" s="1"/>
  <c r="AU25" i="1" s="1"/>
  <c r="AN26" i="1"/>
  <c r="Y18" i="1"/>
  <c r="Y19" i="1"/>
  <c r="Y20" i="1"/>
  <c r="Y21" i="1"/>
  <c r="AO21" i="1" s="1"/>
  <c r="AT21" i="1" s="1"/>
  <c r="AV21" i="1" s="1"/>
  <c r="Y22" i="1"/>
  <c r="Y23" i="1"/>
  <c r="Y24" i="1"/>
  <c r="AO24" i="1" s="1"/>
  <c r="AT24" i="1" s="1"/>
  <c r="Y25" i="1"/>
  <c r="AO25" i="1" s="1"/>
  <c r="AT25" i="1" s="1"/>
  <c r="Y26" i="1"/>
  <c r="Y27" i="1"/>
  <c r="Y28" i="1"/>
  <c r="AO28" i="1" s="1"/>
  <c r="AT28" i="1" s="1"/>
  <c r="Y29" i="1"/>
  <c r="AO29" i="1" s="1"/>
  <c r="AT29" i="1" s="1"/>
  <c r="AV29" i="1" s="1"/>
  <c r="Y30" i="1"/>
  <c r="AO30" i="1" s="1"/>
  <c r="AT30" i="1" s="1"/>
  <c r="AV30" i="1" s="1"/>
  <c r="Y31" i="1"/>
  <c r="Y32" i="1"/>
  <c r="Y33" i="1"/>
  <c r="AO33" i="1" s="1"/>
  <c r="AT33" i="1" s="1"/>
  <c r="AP13" i="1"/>
  <c r="AU13" i="1" s="1"/>
  <c r="AP14" i="1"/>
  <c r="AU14" i="1" s="1"/>
  <c r="AN11" i="1"/>
  <c r="AR11" i="1" s="1"/>
  <c r="AN12" i="1"/>
  <c r="AP12" i="1" s="1"/>
  <c r="AU12" i="1" s="1"/>
  <c r="AN16" i="1"/>
  <c r="AR16" i="1" s="1"/>
  <c r="Y10" i="1"/>
  <c r="AO10" i="1" s="1"/>
  <c r="AT10" i="1" s="1"/>
  <c r="Y11" i="1"/>
  <c r="Y12" i="1"/>
  <c r="Y13" i="1"/>
  <c r="Y14" i="1"/>
  <c r="Y15" i="1"/>
  <c r="Y16" i="1"/>
  <c r="AN7" i="1"/>
  <c r="AP7" i="1" s="1"/>
  <c r="AU7" i="1" s="1"/>
  <c r="AN9" i="1"/>
  <c r="AP9" i="1" s="1"/>
  <c r="AU9" i="1" s="1"/>
  <c r="Y7" i="1"/>
  <c r="AN6" i="1"/>
  <c r="AP6" i="1" s="1"/>
  <c r="AU6" i="1" s="1"/>
  <c r="AN8" i="1"/>
  <c r="AP8" i="1" s="1"/>
  <c r="AU8" i="1" s="1"/>
  <c r="Y6" i="1"/>
  <c r="Y8" i="1"/>
  <c r="Y9" i="1"/>
  <c r="AO9" i="1" s="1"/>
  <c r="AT9" i="1" s="1"/>
  <c r="AN5" i="1"/>
  <c r="AR5" i="1" s="1"/>
  <c r="AN4" i="1"/>
  <c r="Y4" i="1"/>
  <c r="Y5" i="1"/>
  <c r="Y3" i="1"/>
  <c r="AN3" i="1"/>
  <c r="AP3" i="1" s="1"/>
  <c r="AU3" i="1" s="1"/>
  <c r="AR2" i="1"/>
  <c r="AQ2" i="1"/>
  <c r="AA2" i="1"/>
  <c r="AC2" i="1" s="1"/>
  <c r="AD2" i="1" s="1"/>
  <c r="AP2" i="1"/>
  <c r="AU2" i="1" s="1"/>
  <c r="AD2" i="2" l="1"/>
  <c r="AE2" i="2"/>
  <c r="AD37" i="1"/>
  <c r="AV50" i="1"/>
  <c r="AD45" i="1"/>
  <c r="AS2" i="1"/>
  <c r="AW2" i="1" s="1"/>
  <c r="AE2" i="1"/>
  <c r="AS17" i="1"/>
  <c r="AW17" i="1" s="1"/>
  <c r="AK17" i="1"/>
  <c r="AY17" i="1" s="1"/>
  <c r="AL17" i="1"/>
  <c r="AO6" i="1"/>
  <c r="AT6" i="1" s="1"/>
  <c r="AR8" i="1"/>
  <c r="AV28" i="1"/>
  <c r="AP4" i="1"/>
  <c r="AU4" i="1" s="1"/>
  <c r="AV2" i="1"/>
  <c r="AR9" i="1"/>
  <c r="AV33" i="1"/>
  <c r="AR6" i="1"/>
  <c r="AV10" i="1"/>
  <c r="AV24" i="1"/>
  <c r="AR23" i="1"/>
  <c r="AE43" i="1"/>
  <c r="AG43" i="1" s="1"/>
  <c r="AH43" i="1" s="1"/>
  <c r="AD43" i="1"/>
  <c r="AD35" i="1"/>
  <c r="AE35" i="1"/>
  <c r="AD38" i="1"/>
  <c r="AE38" i="1"/>
  <c r="AR25" i="1"/>
  <c r="AO31" i="1"/>
  <c r="AT31" i="1" s="1"/>
  <c r="AO20" i="1"/>
  <c r="AT20" i="1" s="1"/>
  <c r="AV47" i="1"/>
  <c r="AP44" i="1"/>
  <c r="AU44" i="1" s="1"/>
  <c r="AR27" i="1"/>
  <c r="AV45" i="1"/>
  <c r="AP5" i="1"/>
  <c r="AU5" i="1" s="1"/>
  <c r="AP16" i="1"/>
  <c r="AU16" i="1" s="1"/>
  <c r="AV25" i="1"/>
  <c r="AO26" i="1"/>
  <c r="AT26" i="1" s="1"/>
  <c r="AR31" i="1"/>
  <c r="AP65" i="1"/>
  <c r="AU65" i="1" s="1"/>
  <c r="AR4" i="1"/>
  <c r="AO7" i="1"/>
  <c r="AT7" i="1" s="1"/>
  <c r="AV7" i="1" s="1"/>
  <c r="AO65" i="1"/>
  <c r="AT65" i="1" s="1"/>
  <c r="AS47" i="1"/>
  <c r="AW47" i="1" s="1"/>
  <c r="AV54" i="1"/>
  <c r="AV46" i="1"/>
  <c r="AP23" i="1"/>
  <c r="AU23" i="1" s="1"/>
  <c r="AO37" i="1"/>
  <c r="AT37" i="1" s="1"/>
  <c r="AO23" i="1"/>
  <c r="AT23" i="1" s="1"/>
  <c r="AD36" i="1"/>
  <c r="AD39" i="1"/>
  <c r="AV32" i="1"/>
  <c r="AV56" i="1"/>
  <c r="AO42" i="1"/>
  <c r="AT42" i="1" s="1"/>
  <c r="AV31" i="1"/>
  <c r="AR18" i="1"/>
  <c r="AO41" i="1"/>
  <c r="AT41" i="1" s="1"/>
  <c r="AV48" i="1"/>
  <c r="AD40" i="1"/>
  <c r="AV9" i="1"/>
  <c r="AV6" i="1"/>
  <c r="AR7" i="1"/>
  <c r="AP11" i="1"/>
  <c r="AU11" i="1" s="1"/>
  <c r="AF47" i="1"/>
  <c r="AG47" i="1"/>
  <c r="AH47" i="1" s="1"/>
  <c r="AQ51" i="1"/>
  <c r="AS51" i="1" s="1"/>
  <c r="AW51" i="1" s="1"/>
  <c r="AA51" i="1"/>
  <c r="AC51" i="1" s="1"/>
  <c r="AQ43" i="1"/>
  <c r="AS43" i="1" s="1"/>
  <c r="AW43" i="1" s="1"/>
  <c r="AO43" i="1"/>
  <c r="AT43" i="1" s="1"/>
  <c r="AO34" i="1"/>
  <c r="AT34" i="1" s="1"/>
  <c r="AQ59" i="1"/>
  <c r="AS59" i="1" s="1"/>
  <c r="AW59" i="1" s="1"/>
  <c r="AA59" i="1"/>
  <c r="AC59" i="1" s="1"/>
  <c r="AQ44" i="1"/>
  <c r="AS44" i="1" s="1"/>
  <c r="AW44" i="1" s="1"/>
  <c r="AQ36" i="1"/>
  <c r="AS36" i="1" s="1"/>
  <c r="AW36" i="1" s="1"/>
  <c r="AF45" i="1"/>
  <c r="AG45" i="1"/>
  <c r="AH45" i="1" s="1"/>
  <c r="AO51" i="1"/>
  <c r="AT51" i="1" s="1"/>
  <c r="AV51" i="1" s="1"/>
  <c r="AP35" i="1"/>
  <c r="AU35" i="1" s="1"/>
  <c r="AG41" i="1"/>
  <c r="AH41" i="1" s="1"/>
  <c r="AF41" i="1"/>
  <c r="AQ55" i="1"/>
  <c r="AS55" i="1" s="1"/>
  <c r="AW55" i="1" s="1"/>
  <c r="AA55" i="1"/>
  <c r="AC55" i="1" s="1"/>
  <c r="AG42" i="1"/>
  <c r="AH42" i="1" s="1"/>
  <c r="AF42" i="1"/>
  <c r="AQ42" i="1"/>
  <c r="AS42" i="1" s="1"/>
  <c r="AW42" i="1" s="1"/>
  <c r="AQ34" i="1"/>
  <c r="AS34" i="1" s="1"/>
  <c r="AW34" i="1" s="1"/>
  <c r="AG40" i="1"/>
  <c r="AH40" i="1" s="1"/>
  <c r="AF40" i="1"/>
  <c r="AD42" i="1"/>
  <c r="AP39" i="1"/>
  <c r="AU39" i="1" s="1"/>
  <c r="AQ57" i="1"/>
  <c r="AS57" i="1" s="1"/>
  <c r="AW57" i="1" s="1"/>
  <c r="AA57" i="1"/>
  <c r="AC57" i="1" s="1"/>
  <c r="AP41" i="1"/>
  <c r="AU41" i="1" s="1"/>
  <c r="AG44" i="1"/>
  <c r="AH44" i="1" s="1"/>
  <c r="AF44" i="1"/>
  <c r="AP42" i="1"/>
  <c r="AU42" i="1" s="1"/>
  <c r="AR41" i="1"/>
  <c r="AS41" i="1" s="1"/>
  <c r="AW41" i="1" s="1"/>
  <c r="AV39" i="1"/>
  <c r="AQ40" i="1"/>
  <c r="AS40" i="1" s="1"/>
  <c r="AW40" i="1" s="1"/>
  <c r="AG37" i="1"/>
  <c r="AH37" i="1" s="1"/>
  <c r="AF37" i="1"/>
  <c r="AO55" i="1"/>
  <c r="AT55" i="1" s="1"/>
  <c r="AV55" i="1" s="1"/>
  <c r="AP38" i="1"/>
  <c r="AU38" i="1" s="1"/>
  <c r="AV38" i="1" s="1"/>
  <c r="AD44" i="1"/>
  <c r="AR39" i="1"/>
  <c r="AS39" i="1" s="1"/>
  <c r="AW39" i="1" s="1"/>
  <c r="AQ64" i="1"/>
  <c r="AS64" i="1" s="1"/>
  <c r="AW64" i="1" s="1"/>
  <c r="AA64" i="1"/>
  <c r="AC64" i="1" s="1"/>
  <c r="AQ50" i="1"/>
  <c r="AS50" i="1" s="1"/>
  <c r="AW50" i="1" s="1"/>
  <c r="AA50" i="1"/>
  <c r="AC50" i="1" s="1"/>
  <c r="AQ63" i="1"/>
  <c r="AS63" i="1" s="1"/>
  <c r="AW63" i="1" s="1"/>
  <c r="AA63" i="1"/>
  <c r="AC63" i="1" s="1"/>
  <c r="AQ62" i="1"/>
  <c r="AS62" i="1" s="1"/>
  <c r="AW62" i="1" s="1"/>
  <c r="AA62" i="1"/>
  <c r="AC62" i="1" s="1"/>
  <c r="AQ53" i="1"/>
  <c r="AS53" i="1" s="1"/>
  <c r="AW53" i="1" s="1"/>
  <c r="AA53" i="1"/>
  <c r="AC53" i="1" s="1"/>
  <c r="AD47" i="1"/>
  <c r="AO53" i="1"/>
  <c r="AT53" i="1" s="1"/>
  <c r="AV53" i="1" s="1"/>
  <c r="AP36" i="1"/>
  <c r="AU36" i="1" s="1"/>
  <c r="AG34" i="1"/>
  <c r="AH34" i="1" s="1"/>
  <c r="AF34" i="1"/>
  <c r="AP43" i="1"/>
  <c r="AU43" i="1" s="1"/>
  <c r="AD41" i="1"/>
  <c r="AR49" i="1"/>
  <c r="AO49" i="1"/>
  <c r="AT49" i="1" s="1"/>
  <c r="AP49" i="1"/>
  <c r="AU49" i="1" s="1"/>
  <c r="AR38" i="1"/>
  <c r="AS38" i="1" s="1"/>
  <c r="AW38" i="1" s="1"/>
  <c r="AQ65" i="1"/>
  <c r="AS65" i="1" s="1"/>
  <c r="AW65" i="1" s="1"/>
  <c r="AA65" i="1"/>
  <c r="AC65" i="1" s="1"/>
  <c r="AO63" i="1"/>
  <c r="AT63" i="1" s="1"/>
  <c r="AV63" i="1" s="1"/>
  <c r="AA48" i="1"/>
  <c r="AC48" i="1" s="1"/>
  <c r="AQ48" i="1"/>
  <c r="AS48" i="1" s="1"/>
  <c r="AW48" i="1" s="1"/>
  <c r="AQ61" i="1"/>
  <c r="AS61" i="1" s="1"/>
  <c r="AW61" i="1" s="1"/>
  <c r="AA61" i="1"/>
  <c r="AC61" i="1" s="1"/>
  <c r="AO59" i="1"/>
  <c r="AT59" i="1" s="1"/>
  <c r="AV59" i="1" s="1"/>
  <c r="AO36" i="1"/>
  <c r="AT36" i="1" s="1"/>
  <c r="AA46" i="1"/>
  <c r="AC46" i="1" s="1"/>
  <c r="AQ46" i="1"/>
  <c r="AS46" i="1" s="1"/>
  <c r="AW46" i="1" s="1"/>
  <c r="AO57" i="1"/>
  <c r="AT57" i="1" s="1"/>
  <c r="AV57" i="1" s="1"/>
  <c r="AO58" i="1"/>
  <c r="AT58" i="1" s="1"/>
  <c r="AV58" i="1" s="1"/>
  <c r="AQ58" i="1"/>
  <c r="AS58" i="1" s="1"/>
  <c r="AW58" i="1" s="1"/>
  <c r="AA58" i="1"/>
  <c r="AC58" i="1" s="1"/>
  <c r="AD34" i="1"/>
  <c r="AP40" i="1"/>
  <c r="AU40" i="1" s="1"/>
  <c r="AG36" i="1"/>
  <c r="AH36" i="1" s="1"/>
  <c r="AF36" i="1"/>
  <c r="AQ35" i="1"/>
  <c r="AS35" i="1" s="1"/>
  <c r="AW35" i="1" s="1"/>
  <c r="AQ54" i="1"/>
  <c r="AS54" i="1" s="1"/>
  <c r="AW54" i="1" s="1"/>
  <c r="AA54" i="1"/>
  <c r="AC54" i="1" s="1"/>
  <c r="AP60" i="1"/>
  <c r="AU60" i="1" s="1"/>
  <c r="AO60" i="1"/>
  <c r="AT60" i="1" s="1"/>
  <c r="AO64" i="1"/>
  <c r="AT64" i="1" s="1"/>
  <c r="AV64" i="1" s="1"/>
  <c r="AR60" i="1"/>
  <c r="AQ49" i="1"/>
  <c r="AS49" i="1" s="1"/>
  <c r="AW49" i="1" s="1"/>
  <c r="AA49" i="1"/>
  <c r="AC49" i="1" s="1"/>
  <c r="AQ60" i="1"/>
  <c r="AA60" i="1"/>
  <c r="AC60" i="1" s="1"/>
  <c r="AQ56" i="1"/>
  <c r="AS56" i="1" s="1"/>
  <c r="AW56" i="1" s="1"/>
  <c r="AA56" i="1"/>
  <c r="AC56" i="1" s="1"/>
  <c r="AQ52" i="1"/>
  <c r="AS52" i="1" s="1"/>
  <c r="AW52" i="1" s="1"/>
  <c r="AA52" i="1"/>
  <c r="AC52" i="1" s="1"/>
  <c r="AO44" i="1"/>
  <c r="AT44" i="1" s="1"/>
  <c r="AO35" i="1"/>
  <c r="AT35" i="1" s="1"/>
  <c r="AQ37" i="1"/>
  <c r="AS37" i="1" s="1"/>
  <c r="AW37" i="1" s="1"/>
  <c r="AP37" i="1"/>
  <c r="AU37" i="1" s="1"/>
  <c r="AG39" i="1"/>
  <c r="AH39" i="1" s="1"/>
  <c r="AF39" i="1"/>
  <c r="AO40" i="1"/>
  <c r="AT40" i="1" s="1"/>
  <c r="AV40" i="1" s="1"/>
  <c r="AP34" i="1"/>
  <c r="AU34" i="1" s="1"/>
  <c r="AQ27" i="1"/>
  <c r="AA27" i="1"/>
  <c r="AC27" i="1" s="1"/>
  <c r="AQ19" i="1"/>
  <c r="AS19" i="1" s="1"/>
  <c r="AW19" i="1" s="1"/>
  <c r="AA19" i="1"/>
  <c r="AC19" i="1" s="1"/>
  <c r="AQ18" i="1"/>
  <c r="AA18" i="1"/>
  <c r="AC18" i="1" s="1"/>
  <c r="AQ25" i="1"/>
  <c r="AS25" i="1" s="1"/>
  <c r="AW25" i="1" s="1"/>
  <c r="AA25" i="1"/>
  <c r="AC25" i="1" s="1"/>
  <c r="AR20" i="1"/>
  <c r="AQ33" i="1"/>
  <c r="AS33" i="1" s="1"/>
  <c r="AW33" i="1" s="1"/>
  <c r="AA33" i="1"/>
  <c r="AC33" i="1" s="1"/>
  <c r="AQ32" i="1"/>
  <c r="AS32" i="1" s="1"/>
  <c r="AW32" i="1" s="1"/>
  <c r="AA32" i="1"/>
  <c r="AC32" i="1" s="1"/>
  <c r="AO22" i="1"/>
  <c r="AT22" i="1" s="1"/>
  <c r="AV22" i="1" s="1"/>
  <c r="AR22" i="1"/>
  <c r="AR26" i="1"/>
  <c r="AQ26" i="1"/>
  <c r="AA26" i="1"/>
  <c r="AC26" i="1" s="1"/>
  <c r="AQ23" i="1"/>
  <c r="AS23" i="1" s="1"/>
  <c r="AW23" i="1" s="1"/>
  <c r="AA23" i="1"/>
  <c r="AC23" i="1" s="1"/>
  <c r="AP26" i="1"/>
  <c r="AU26" i="1" s="1"/>
  <c r="AP20" i="1"/>
  <c r="AU20" i="1" s="1"/>
  <c r="AV20" i="1" s="1"/>
  <c r="AQ24" i="1"/>
  <c r="AS24" i="1" s="1"/>
  <c r="AW24" i="1" s="1"/>
  <c r="AA24" i="1"/>
  <c r="AC24" i="1" s="1"/>
  <c r="AQ31" i="1"/>
  <c r="AA31" i="1"/>
  <c r="AC31" i="1" s="1"/>
  <c r="AQ30" i="1"/>
  <c r="AS30" i="1" s="1"/>
  <c r="AW30" i="1" s="1"/>
  <c r="AA30" i="1"/>
  <c r="AC30" i="1" s="1"/>
  <c r="AQ21" i="1"/>
  <c r="AS21" i="1" s="1"/>
  <c r="AW21" i="1" s="1"/>
  <c r="AA21" i="1"/>
  <c r="AC21" i="1" s="1"/>
  <c r="AO18" i="1"/>
  <c r="AT18" i="1" s="1"/>
  <c r="AV18" i="1" s="1"/>
  <c r="AO19" i="1"/>
  <c r="AT19" i="1" s="1"/>
  <c r="AV19" i="1" s="1"/>
  <c r="AQ22" i="1"/>
  <c r="AA22" i="1"/>
  <c r="AC22" i="1" s="1"/>
  <c r="AQ29" i="1"/>
  <c r="AS29" i="1" s="1"/>
  <c r="AW29" i="1" s="1"/>
  <c r="AA29" i="1"/>
  <c r="AC29" i="1" s="1"/>
  <c r="AO27" i="1"/>
  <c r="AT27" i="1" s="1"/>
  <c r="AV27" i="1" s="1"/>
  <c r="AQ28" i="1"/>
  <c r="AS28" i="1" s="1"/>
  <c r="AW28" i="1" s="1"/>
  <c r="AA28" i="1"/>
  <c r="AC28" i="1" s="1"/>
  <c r="AQ20" i="1"/>
  <c r="AA20" i="1"/>
  <c r="AC20" i="1" s="1"/>
  <c r="AQ13" i="1"/>
  <c r="AS13" i="1" s="1"/>
  <c r="AW13" i="1" s="1"/>
  <c r="AO13" i="1"/>
  <c r="AT13" i="1" s="1"/>
  <c r="AV13" i="1" s="1"/>
  <c r="AA13" i="1"/>
  <c r="AC13" i="1" s="1"/>
  <c r="AQ15" i="1"/>
  <c r="AS15" i="1" s="1"/>
  <c r="AW15" i="1" s="1"/>
  <c r="AO15" i="1"/>
  <c r="AT15" i="1" s="1"/>
  <c r="AV15" i="1" s="1"/>
  <c r="AA15" i="1"/>
  <c r="AC15" i="1" s="1"/>
  <c r="AQ12" i="1"/>
  <c r="AA12" i="1"/>
  <c r="AC12" i="1" s="1"/>
  <c r="AQ10" i="1"/>
  <c r="AS10" i="1" s="1"/>
  <c r="AW10" i="1" s="1"/>
  <c r="AA10" i="1"/>
  <c r="AC10" i="1" s="1"/>
  <c r="AQ14" i="1"/>
  <c r="AS14" i="1" s="1"/>
  <c r="AW14" i="1" s="1"/>
  <c r="AA14" i="1"/>
  <c r="AC14" i="1" s="1"/>
  <c r="AQ11" i="1"/>
  <c r="AS11" i="1" s="1"/>
  <c r="AW11" i="1" s="1"/>
  <c r="AA11" i="1"/>
  <c r="AC11" i="1" s="1"/>
  <c r="AO11" i="1"/>
  <c r="AT11" i="1" s="1"/>
  <c r="AO12" i="1"/>
  <c r="AT12" i="1" s="1"/>
  <c r="AV12" i="1" s="1"/>
  <c r="AR12" i="1"/>
  <c r="AO14" i="1"/>
  <c r="AT14" i="1" s="1"/>
  <c r="AV14" i="1" s="1"/>
  <c r="AQ16" i="1"/>
  <c r="AS16" i="1" s="1"/>
  <c r="AW16" i="1" s="1"/>
  <c r="AA16" i="1"/>
  <c r="AC16" i="1" s="1"/>
  <c r="AO16" i="1"/>
  <c r="AT16" i="1" s="1"/>
  <c r="AV16" i="1" s="1"/>
  <c r="AQ8" i="1"/>
  <c r="AS8" i="1" s="1"/>
  <c r="AW8" i="1" s="1"/>
  <c r="AA8" i="1"/>
  <c r="AC8" i="1" s="1"/>
  <c r="AO8" i="1"/>
  <c r="AT8" i="1" s="1"/>
  <c r="AV8" i="1" s="1"/>
  <c r="AQ7" i="1"/>
  <c r="AA7" i="1"/>
  <c r="AC7" i="1" s="1"/>
  <c r="AQ9" i="1"/>
  <c r="AA9" i="1"/>
  <c r="AC9" i="1" s="1"/>
  <c r="AQ6" i="1"/>
  <c r="AS6" i="1" s="1"/>
  <c r="AW6" i="1" s="1"/>
  <c r="AA6" i="1"/>
  <c r="AC6" i="1" s="1"/>
  <c r="AO4" i="1"/>
  <c r="AT4" i="1" s="1"/>
  <c r="AV4" i="1" s="1"/>
  <c r="AQ5" i="1"/>
  <c r="AS5" i="1" s="1"/>
  <c r="AW5" i="1" s="1"/>
  <c r="AA5" i="1"/>
  <c r="AC5" i="1" s="1"/>
  <c r="AQ4" i="1"/>
  <c r="AS4" i="1" s="1"/>
  <c r="AW4" i="1" s="1"/>
  <c r="AA4" i="1"/>
  <c r="AC4" i="1" s="1"/>
  <c r="AO5" i="1"/>
  <c r="AT5" i="1" s="1"/>
  <c r="AO3" i="1"/>
  <c r="AT3" i="1" s="1"/>
  <c r="AV3" i="1" s="1"/>
  <c r="AA3" i="1"/>
  <c r="AC3" i="1" s="1"/>
  <c r="AQ3" i="1"/>
  <c r="AR3" i="1"/>
  <c r="AF2" i="1"/>
  <c r="AG2" i="1"/>
  <c r="AH2" i="1" s="1"/>
  <c r="AG2" i="2" l="1"/>
  <c r="AH2" i="2" s="1"/>
  <c r="AF2" i="2"/>
  <c r="AV42" i="1"/>
  <c r="AV26" i="1"/>
  <c r="AF43" i="1"/>
  <c r="AV37" i="1"/>
  <c r="AS22" i="1"/>
  <c r="AW22" i="1" s="1"/>
  <c r="AS27" i="1"/>
  <c r="AW27" i="1" s="1"/>
  <c r="AV44" i="1"/>
  <c r="AV5" i="1"/>
  <c r="BC17" i="1"/>
  <c r="BE17" i="1" s="1"/>
  <c r="AZ17" i="1"/>
  <c r="AS12" i="1"/>
  <c r="AW12" i="1" s="1"/>
  <c r="AS9" i="1"/>
  <c r="AW9" i="1" s="1"/>
  <c r="AS7" i="1"/>
  <c r="AW7" i="1" s="1"/>
  <c r="AS31" i="1"/>
  <c r="AW31" i="1" s="1"/>
  <c r="AV41" i="1"/>
  <c r="AV65" i="1"/>
  <c r="AG38" i="1"/>
  <c r="AH38" i="1" s="1"/>
  <c r="AF38" i="1"/>
  <c r="AK2" i="1"/>
  <c r="AY2" i="1" s="1"/>
  <c r="AL2" i="1"/>
  <c r="AV23" i="1"/>
  <c r="AS26" i="1"/>
  <c r="AW26" i="1" s="1"/>
  <c r="AG35" i="1"/>
  <c r="AH35" i="1" s="1"/>
  <c r="AF35" i="1"/>
  <c r="AV36" i="1"/>
  <c r="AV60" i="1"/>
  <c r="AS18" i="1"/>
  <c r="AW18" i="1" s="1"/>
  <c r="AL43" i="1"/>
  <c r="AK43" i="1"/>
  <c r="AV11" i="1"/>
  <c r="AE48" i="1"/>
  <c r="AD48" i="1"/>
  <c r="AD57" i="1"/>
  <c r="AE57" i="1"/>
  <c r="AL40" i="1"/>
  <c r="AK40" i="1"/>
  <c r="AY40" i="1" s="1"/>
  <c r="AL41" i="1"/>
  <c r="AK41" i="1"/>
  <c r="AY41" i="1" s="1"/>
  <c r="AE52" i="1"/>
  <c r="AD52" i="1"/>
  <c r="AE65" i="1"/>
  <c r="AD65" i="1"/>
  <c r="AK34" i="1"/>
  <c r="AL34" i="1"/>
  <c r="AE56" i="1"/>
  <c r="AD56" i="1"/>
  <c r="AE63" i="1"/>
  <c r="AD63" i="1"/>
  <c r="AL44" i="1"/>
  <c r="AK44" i="1"/>
  <c r="AV34" i="1"/>
  <c r="AL36" i="1"/>
  <c r="AK36" i="1"/>
  <c r="AL42" i="1"/>
  <c r="AK42" i="1"/>
  <c r="AY42" i="1" s="1"/>
  <c r="AV43" i="1"/>
  <c r="AE46" i="1"/>
  <c r="AD46" i="1"/>
  <c r="AL39" i="1"/>
  <c r="AK39" i="1"/>
  <c r="AY39" i="1" s="1"/>
  <c r="AD60" i="1"/>
  <c r="AE60" i="1"/>
  <c r="AD54" i="1"/>
  <c r="AE54" i="1"/>
  <c r="AD58" i="1"/>
  <c r="AE58" i="1"/>
  <c r="AE61" i="1"/>
  <c r="AD61" i="1"/>
  <c r="AE50" i="1"/>
  <c r="AD50" i="1"/>
  <c r="AL37" i="1"/>
  <c r="AK37" i="1"/>
  <c r="AD62" i="1"/>
  <c r="AE62" i="1"/>
  <c r="AV49" i="1"/>
  <c r="AD55" i="1"/>
  <c r="AE55" i="1"/>
  <c r="AK45" i="1"/>
  <c r="AY45" i="1" s="1"/>
  <c r="AL45" i="1"/>
  <c r="AD51" i="1"/>
  <c r="AE51" i="1"/>
  <c r="AD59" i="1"/>
  <c r="AE59" i="1"/>
  <c r="AS60" i="1"/>
  <c r="AW60" i="1" s="1"/>
  <c r="AV35" i="1"/>
  <c r="AE49" i="1"/>
  <c r="AD49" i="1"/>
  <c r="AE53" i="1"/>
  <c r="AD53" i="1"/>
  <c r="AE64" i="1"/>
  <c r="AD64" i="1"/>
  <c r="AK47" i="1"/>
  <c r="AY47" i="1" s="1"/>
  <c r="AL47" i="1"/>
  <c r="AE18" i="1"/>
  <c r="AD18" i="1"/>
  <c r="AD30" i="1"/>
  <c r="AE30" i="1"/>
  <c r="AD32" i="1"/>
  <c r="AE32" i="1"/>
  <c r="AE21" i="1"/>
  <c r="AD21" i="1"/>
  <c r="AE23" i="1"/>
  <c r="AD23" i="1"/>
  <c r="AD31" i="1"/>
  <c r="AE31" i="1"/>
  <c r="AE27" i="1"/>
  <c r="AD27" i="1"/>
  <c r="AD20" i="1"/>
  <c r="AE20" i="1"/>
  <c r="AE33" i="1"/>
  <c r="AD33" i="1"/>
  <c r="AD26" i="1"/>
  <c r="AE26" i="1"/>
  <c r="AS20" i="1"/>
  <c r="AW20" i="1" s="1"/>
  <c r="AD24" i="1"/>
  <c r="AE24" i="1"/>
  <c r="AE25" i="1"/>
  <c r="AD25" i="1"/>
  <c r="AE29" i="1"/>
  <c r="AD29" i="1"/>
  <c r="AE19" i="1"/>
  <c r="AD19" i="1"/>
  <c r="AE22" i="1"/>
  <c r="AD22" i="1"/>
  <c r="AE28" i="1"/>
  <c r="AD28" i="1"/>
  <c r="AE11" i="1"/>
  <c r="AD11" i="1"/>
  <c r="AE16" i="1"/>
  <c r="AD16" i="1"/>
  <c r="AE12" i="1"/>
  <c r="AD12" i="1"/>
  <c r="AE15" i="1"/>
  <c r="AD15" i="1"/>
  <c r="AE14" i="1"/>
  <c r="AD14" i="1"/>
  <c r="AE13" i="1"/>
  <c r="AD13" i="1"/>
  <c r="AD10" i="1"/>
  <c r="AE10" i="1"/>
  <c r="AD9" i="1"/>
  <c r="AE9" i="1"/>
  <c r="AD7" i="1"/>
  <c r="AE7" i="1"/>
  <c r="AD8" i="1"/>
  <c r="AE8" i="1"/>
  <c r="AD6" i="1"/>
  <c r="AE6" i="1"/>
  <c r="AD4" i="1"/>
  <c r="AE4" i="1"/>
  <c r="AE5" i="1"/>
  <c r="AD5" i="1"/>
  <c r="AS3" i="1"/>
  <c r="AW3" i="1" s="1"/>
  <c r="AE3" i="1"/>
  <c r="AD3" i="1"/>
  <c r="AK2" i="2" l="1"/>
  <c r="AY2" i="2" s="1"/>
  <c r="AL2" i="2"/>
  <c r="BB2" i="2" s="1"/>
  <c r="AY44" i="1"/>
  <c r="AY37" i="1"/>
  <c r="AZ2" i="1"/>
  <c r="BC2" i="1"/>
  <c r="BE2" i="1" s="1"/>
  <c r="AL38" i="1"/>
  <c r="AK38" i="1"/>
  <c r="AY38" i="1" s="1"/>
  <c r="BC38" i="1" s="1"/>
  <c r="BE38" i="1" s="1"/>
  <c r="AK35" i="1"/>
  <c r="AY35" i="1" s="1"/>
  <c r="AL35" i="1"/>
  <c r="AY36" i="1"/>
  <c r="AY43" i="1"/>
  <c r="AY34" i="1"/>
  <c r="BC34" i="1" s="1"/>
  <c r="BE34" i="1" s="1"/>
  <c r="BC42" i="1"/>
  <c r="BE42" i="1" s="1"/>
  <c r="AZ42" i="1"/>
  <c r="AG60" i="1"/>
  <c r="AH60" i="1" s="1"/>
  <c r="AF60" i="1"/>
  <c r="AG64" i="1"/>
  <c r="AH64" i="1" s="1"/>
  <c r="AF64" i="1"/>
  <c r="AG52" i="1"/>
  <c r="AH52" i="1" s="1"/>
  <c r="AF52" i="1"/>
  <c r="AG55" i="1"/>
  <c r="AH55" i="1" s="1"/>
  <c r="AF55" i="1"/>
  <c r="AG61" i="1"/>
  <c r="AH61" i="1" s="1"/>
  <c r="AF61" i="1"/>
  <c r="AG63" i="1"/>
  <c r="AH63" i="1" s="1"/>
  <c r="AF63" i="1"/>
  <c r="AG48" i="1"/>
  <c r="AH48" i="1" s="1"/>
  <c r="AF48" i="1"/>
  <c r="AG49" i="1"/>
  <c r="AH49" i="1" s="1"/>
  <c r="AF49" i="1"/>
  <c r="BC44" i="1"/>
  <c r="BE44" i="1" s="1"/>
  <c r="AZ44" i="1"/>
  <c r="BC45" i="1"/>
  <c r="BE45" i="1" s="1"/>
  <c r="AZ45" i="1"/>
  <c r="AG59" i="1"/>
  <c r="AH59" i="1" s="1"/>
  <c r="AF59" i="1"/>
  <c r="AG58" i="1"/>
  <c r="AH58" i="1" s="1"/>
  <c r="AF58" i="1"/>
  <c r="AZ34" i="1"/>
  <c r="BC40" i="1"/>
  <c r="BE40" i="1" s="1"/>
  <c r="AZ40" i="1"/>
  <c r="BC41" i="1"/>
  <c r="BE41" i="1" s="1"/>
  <c r="AZ41" i="1"/>
  <c r="BC36" i="1"/>
  <c r="BE36" i="1" s="1"/>
  <c r="AZ36" i="1"/>
  <c r="BC47" i="1"/>
  <c r="BE47" i="1" s="1"/>
  <c r="AZ47" i="1"/>
  <c r="AG62" i="1"/>
  <c r="AH62" i="1" s="1"/>
  <c r="AF62" i="1"/>
  <c r="AG46" i="1"/>
  <c r="AH46" i="1" s="1"/>
  <c r="AF46" i="1"/>
  <c r="AG50" i="1"/>
  <c r="AH50" i="1" s="1"/>
  <c r="AF50" i="1"/>
  <c r="BC39" i="1"/>
  <c r="BE39" i="1" s="1"/>
  <c r="AZ39" i="1"/>
  <c r="AG53" i="1"/>
  <c r="AH53" i="1" s="1"/>
  <c r="AF53" i="1"/>
  <c r="AG51" i="1"/>
  <c r="AH51" i="1" s="1"/>
  <c r="AF51" i="1"/>
  <c r="BC37" i="1"/>
  <c r="BE37" i="1" s="1"/>
  <c r="AZ37" i="1"/>
  <c r="AG54" i="1"/>
  <c r="AH54" i="1" s="1"/>
  <c r="AF54" i="1"/>
  <c r="BC43" i="1"/>
  <c r="BE43" i="1" s="1"/>
  <c r="AZ43" i="1"/>
  <c r="AG56" i="1"/>
  <c r="AH56" i="1" s="1"/>
  <c r="AF56" i="1"/>
  <c r="AG65" i="1"/>
  <c r="AH65" i="1" s="1"/>
  <c r="AF65" i="1"/>
  <c r="AG57" i="1"/>
  <c r="AH57" i="1" s="1"/>
  <c r="AF57" i="1"/>
  <c r="AF25" i="1"/>
  <c r="AG25" i="1"/>
  <c r="AH25" i="1" s="1"/>
  <c r="AF24" i="1"/>
  <c r="AG24" i="1"/>
  <c r="AH24" i="1" s="1"/>
  <c r="AF28" i="1"/>
  <c r="AG28" i="1"/>
  <c r="AH28" i="1" s="1"/>
  <c r="AG31" i="1"/>
  <c r="AH31" i="1" s="1"/>
  <c r="AF31" i="1"/>
  <c r="AG27" i="1"/>
  <c r="AH27" i="1" s="1"/>
  <c r="AF27" i="1"/>
  <c r="AG32" i="1"/>
  <c r="AH32" i="1" s="1"/>
  <c r="AF32" i="1"/>
  <c r="AG29" i="1"/>
  <c r="AH29" i="1" s="1"/>
  <c r="AF29" i="1"/>
  <c r="AF23" i="1"/>
  <c r="AG23" i="1"/>
  <c r="AH23" i="1" s="1"/>
  <c r="AG22" i="1"/>
  <c r="AH22" i="1" s="1"/>
  <c r="AF22" i="1"/>
  <c r="AG21" i="1"/>
  <c r="AH21" i="1" s="1"/>
  <c r="AF21" i="1"/>
  <c r="AG33" i="1"/>
  <c r="AH33" i="1" s="1"/>
  <c r="AF33" i="1"/>
  <c r="AF19" i="1"/>
  <c r="AG19" i="1"/>
  <c r="AH19" i="1" s="1"/>
  <c r="AG20" i="1"/>
  <c r="AH20" i="1" s="1"/>
  <c r="AF20" i="1"/>
  <c r="AG30" i="1"/>
  <c r="AH30" i="1" s="1"/>
  <c r="AF30" i="1"/>
  <c r="AG26" i="1"/>
  <c r="AH26" i="1" s="1"/>
  <c r="AF26" i="1"/>
  <c r="AG18" i="1"/>
  <c r="AH18" i="1" s="1"/>
  <c r="AF18" i="1"/>
  <c r="AG10" i="1"/>
  <c r="AH10" i="1" s="1"/>
  <c r="AF10" i="1"/>
  <c r="AG13" i="1"/>
  <c r="AH13" i="1" s="1"/>
  <c r="AF13" i="1"/>
  <c r="AG14" i="1"/>
  <c r="AH14" i="1" s="1"/>
  <c r="AF14" i="1"/>
  <c r="AG12" i="1"/>
  <c r="AH12" i="1" s="1"/>
  <c r="AF12" i="1"/>
  <c r="AG15" i="1"/>
  <c r="AH15" i="1" s="1"/>
  <c r="AF15" i="1"/>
  <c r="AG16" i="1"/>
  <c r="AH16" i="1" s="1"/>
  <c r="AF16" i="1"/>
  <c r="AG11" i="1"/>
  <c r="AH11" i="1" s="1"/>
  <c r="AF11" i="1"/>
  <c r="AG7" i="1"/>
  <c r="AH7" i="1" s="1"/>
  <c r="AF7" i="1"/>
  <c r="AG6" i="1"/>
  <c r="AH6" i="1" s="1"/>
  <c r="AF6" i="1"/>
  <c r="AG9" i="1"/>
  <c r="AH9" i="1" s="1"/>
  <c r="AF9" i="1"/>
  <c r="AF8" i="1"/>
  <c r="AG8" i="1"/>
  <c r="AH8" i="1" s="1"/>
  <c r="AG5" i="1"/>
  <c r="AH5" i="1" s="1"/>
  <c r="AF5" i="1"/>
  <c r="AG4" i="1"/>
  <c r="AH4" i="1" s="1"/>
  <c r="AF4" i="1"/>
  <c r="AG3" i="1"/>
  <c r="AH3" i="1" s="1"/>
  <c r="AF3" i="1"/>
  <c r="AZ2" i="2" l="1"/>
  <c r="BC2" i="2"/>
  <c r="BE2" i="2" s="1"/>
  <c r="AZ38" i="1"/>
  <c r="BC35" i="1"/>
  <c r="BE35" i="1" s="1"/>
  <c r="AZ35" i="1"/>
  <c r="AK64" i="1"/>
  <c r="AY64" i="1" s="1"/>
  <c r="AL64" i="1"/>
  <c r="AK56" i="1"/>
  <c r="AY56" i="1" s="1"/>
  <c r="AL56" i="1"/>
  <c r="AK55" i="1"/>
  <c r="AY55" i="1" s="1"/>
  <c r="AL55" i="1"/>
  <c r="AK61" i="1"/>
  <c r="AY61" i="1" s="1"/>
  <c r="AL61" i="1"/>
  <c r="AK58" i="1"/>
  <c r="AY58" i="1" s="1"/>
  <c r="AL58" i="1"/>
  <c r="AK51" i="1"/>
  <c r="AY51" i="1" s="1"/>
  <c r="AL51" i="1"/>
  <c r="AK46" i="1"/>
  <c r="AY46" i="1" s="1"/>
  <c r="AL46" i="1"/>
  <c r="AK53" i="1"/>
  <c r="AY53" i="1" s="1"/>
  <c r="AL53" i="1"/>
  <c r="AK65" i="1"/>
  <c r="AY65" i="1" s="1"/>
  <c r="AL65" i="1"/>
  <c r="AK50" i="1"/>
  <c r="AY50" i="1" s="1"/>
  <c r="AL50" i="1"/>
  <c r="AK49" i="1"/>
  <c r="AY49" i="1" s="1"/>
  <c r="AL49" i="1"/>
  <c r="AK62" i="1"/>
  <c r="AY62" i="1" s="1"/>
  <c r="AL62" i="1"/>
  <c r="AK63" i="1"/>
  <c r="AY63" i="1" s="1"/>
  <c r="AL63" i="1"/>
  <c r="AK52" i="1"/>
  <c r="AY52" i="1" s="1"/>
  <c r="AL52" i="1"/>
  <c r="AK60" i="1"/>
  <c r="AY60" i="1" s="1"/>
  <c r="AL60" i="1"/>
  <c r="AK59" i="1"/>
  <c r="AY59" i="1" s="1"/>
  <c r="AL59" i="1"/>
  <c r="AK48" i="1"/>
  <c r="AY48" i="1" s="1"/>
  <c r="AL48" i="1"/>
  <c r="AK57" i="1"/>
  <c r="AY57" i="1" s="1"/>
  <c r="AL57" i="1"/>
  <c r="AK54" i="1"/>
  <c r="AY54" i="1" s="1"/>
  <c r="AL54" i="1"/>
  <c r="AK23" i="1"/>
  <c r="AY23" i="1" s="1"/>
  <c r="AL23" i="1"/>
  <c r="AK19" i="1"/>
  <c r="AY19" i="1" s="1"/>
  <c r="AL19" i="1"/>
  <c r="AK26" i="1"/>
  <c r="AY26" i="1" s="1"/>
  <c r="AL26" i="1"/>
  <c r="AK29" i="1"/>
  <c r="AY29" i="1" s="1"/>
  <c r="AL29" i="1"/>
  <c r="AK31" i="1"/>
  <c r="AY31" i="1" s="1"/>
  <c r="AL31" i="1"/>
  <c r="AK33" i="1"/>
  <c r="AY33" i="1" s="1"/>
  <c r="AL33" i="1"/>
  <c r="AK30" i="1"/>
  <c r="AY30" i="1" s="1"/>
  <c r="AL30" i="1"/>
  <c r="AK21" i="1"/>
  <c r="AY21" i="1" s="1"/>
  <c r="AL21" i="1"/>
  <c r="AK28" i="1"/>
  <c r="AY28" i="1" s="1"/>
  <c r="AL28" i="1"/>
  <c r="AK32" i="1"/>
  <c r="AY32" i="1" s="1"/>
  <c r="AL32" i="1"/>
  <c r="AK20" i="1"/>
  <c r="AY20" i="1" s="1"/>
  <c r="AL20" i="1"/>
  <c r="AK22" i="1"/>
  <c r="AY22" i="1" s="1"/>
  <c r="AL22" i="1"/>
  <c r="AK24" i="1"/>
  <c r="AY24" i="1" s="1"/>
  <c r="AL24" i="1"/>
  <c r="BB24" i="1" s="1"/>
  <c r="AK27" i="1"/>
  <c r="AY27" i="1" s="1"/>
  <c r="AL27" i="1"/>
  <c r="AK18" i="1"/>
  <c r="AY18" i="1" s="1"/>
  <c r="AL18" i="1"/>
  <c r="AK25" i="1"/>
  <c r="AY25" i="1" s="1"/>
  <c r="AL25" i="1"/>
  <c r="AK12" i="1"/>
  <c r="AY12" i="1" s="1"/>
  <c r="AL12" i="1"/>
  <c r="AK14" i="1"/>
  <c r="AY14" i="1" s="1"/>
  <c r="AL14" i="1"/>
  <c r="AK16" i="1"/>
  <c r="AY16" i="1" s="1"/>
  <c r="AL16" i="1"/>
  <c r="AK13" i="1"/>
  <c r="AY13" i="1" s="1"/>
  <c r="AL13" i="1"/>
  <c r="AK15" i="1"/>
  <c r="AY15" i="1" s="1"/>
  <c r="AL15" i="1"/>
  <c r="AK10" i="1"/>
  <c r="AY10" i="1" s="1"/>
  <c r="AL10" i="1"/>
  <c r="AK11" i="1"/>
  <c r="AY11" i="1" s="1"/>
  <c r="AL11" i="1"/>
  <c r="AK8" i="1"/>
  <c r="AY8" i="1" s="1"/>
  <c r="AL8" i="1"/>
  <c r="AK9" i="1"/>
  <c r="AY9" i="1" s="1"/>
  <c r="AL9" i="1"/>
  <c r="AK6" i="1"/>
  <c r="AY6" i="1" s="1"/>
  <c r="AL6" i="1"/>
  <c r="AK7" i="1"/>
  <c r="AY7" i="1" s="1"/>
  <c r="AL7" i="1"/>
  <c r="AK4" i="1"/>
  <c r="AY4" i="1" s="1"/>
  <c r="AL4" i="1"/>
  <c r="AK5" i="1"/>
  <c r="AY5" i="1" s="1"/>
  <c r="AL5" i="1"/>
  <c r="AL3" i="1"/>
  <c r="AK3" i="1"/>
  <c r="AY3" i="1" s="1"/>
  <c r="BC59" i="1" l="1"/>
  <c r="BE59" i="1" s="1"/>
  <c r="AZ59" i="1"/>
  <c r="BC62" i="1"/>
  <c r="BE62" i="1" s="1"/>
  <c r="AZ62" i="1"/>
  <c r="BC54" i="1"/>
  <c r="BE54" i="1" s="1"/>
  <c r="AZ54" i="1"/>
  <c r="BC49" i="1"/>
  <c r="BE49" i="1" s="1"/>
  <c r="AZ49" i="1"/>
  <c r="BC57" i="1"/>
  <c r="BE57" i="1" s="1"/>
  <c r="AZ57" i="1"/>
  <c r="BC51" i="1"/>
  <c r="BE51" i="1" s="1"/>
  <c r="AZ51" i="1"/>
  <c r="BC61" i="1"/>
  <c r="BE61" i="1" s="1"/>
  <c r="AZ61" i="1"/>
  <c r="BC46" i="1"/>
  <c r="BE46" i="1" s="1"/>
  <c r="AZ46" i="1"/>
  <c r="BC52" i="1"/>
  <c r="BE52" i="1" s="1"/>
  <c r="AZ52" i="1"/>
  <c r="BC53" i="1"/>
  <c r="BE53" i="1" s="1"/>
  <c r="AZ53" i="1"/>
  <c r="BC60" i="1"/>
  <c r="BE60" i="1" s="1"/>
  <c r="AZ60" i="1"/>
  <c r="BC55" i="1"/>
  <c r="BE55" i="1" s="1"/>
  <c r="AZ55" i="1"/>
  <c r="BC50" i="1"/>
  <c r="BE50" i="1" s="1"/>
  <c r="AZ50" i="1"/>
  <c r="BC56" i="1"/>
  <c r="BE56" i="1" s="1"/>
  <c r="AZ56" i="1"/>
  <c r="BC48" i="1"/>
  <c r="BE48" i="1" s="1"/>
  <c r="AZ48" i="1"/>
  <c r="BC63" i="1"/>
  <c r="BE63" i="1" s="1"/>
  <c r="AZ63" i="1"/>
  <c r="BC65" i="1"/>
  <c r="BE65" i="1" s="1"/>
  <c r="AZ65" i="1"/>
  <c r="BC58" i="1"/>
  <c r="BE58" i="1" s="1"/>
  <c r="AZ58" i="1"/>
  <c r="BC64" i="1"/>
  <c r="BE64" i="1" s="1"/>
  <c r="AZ64" i="1"/>
  <c r="BC25" i="1"/>
  <c r="BE25" i="1" s="1"/>
  <c r="AZ25" i="1"/>
  <c r="BC22" i="1"/>
  <c r="BE22" i="1" s="1"/>
  <c r="AZ22" i="1"/>
  <c r="BC21" i="1"/>
  <c r="BE21" i="1" s="1"/>
  <c r="AZ21" i="1"/>
  <c r="BC18" i="1"/>
  <c r="BE18" i="1" s="1"/>
  <c r="AZ18" i="1"/>
  <c r="BC30" i="1"/>
  <c r="BE30" i="1" s="1"/>
  <c r="AZ30" i="1"/>
  <c r="BC27" i="1"/>
  <c r="BE27" i="1" s="1"/>
  <c r="AZ27" i="1"/>
  <c r="BC29" i="1"/>
  <c r="BE29" i="1" s="1"/>
  <c r="AZ29" i="1"/>
  <c r="BC20" i="1"/>
  <c r="BE20" i="1" s="1"/>
  <c r="AZ20" i="1"/>
  <c r="BC26" i="1"/>
  <c r="BE26" i="1" s="1"/>
  <c r="AZ26" i="1"/>
  <c r="BC32" i="1"/>
  <c r="BE32" i="1" s="1"/>
  <c r="AZ32" i="1"/>
  <c r="BC33" i="1"/>
  <c r="BE33" i="1" s="1"/>
  <c r="AZ33" i="1"/>
  <c r="BC19" i="1"/>
  <c r="BE19" i="1" s="1"/>
  <c r="AZ19" i="1"/>
  <c r="BC24" i="1"/>
  <c r="BE24" i="1" s="1"/>
  <c r="AZ24" i="1"/>
  <c r="BC28" i="1"/>
  <c r="BE28" i="1" s="1"/>
  <c r="AZ28" i="1"/>
  <c r="BC31" i="1"/>
  <c r="BE31" i="1" s="1"/>
  <c r="AZ31" i="1"/>
  <c r="BC23" i="1"/>
  <c r="BE23" i="1" s="1"/>
  <c r="AZ23" i="1"/>
  <c r="BC11" i="1"/>
  <c r="BE11" i="1" s="1"/>
  <c r="AZ11" i="1"/>
  <c r="BC16" i="1"/>
  <c r="BE16" i="1" s="1"/>
  <c r="AZ16" i="1"/>
  <c r="BC10" i="1"/>
  <c r="BE10" i="1" s="1"/>
  <c r="AZ10" i="1"/>
  <c r="BC14" i="1"/>
  <c r="BE14" i="1" s="1"/>
  <c r="AZ14" i="1"/>
  <c r="BC15" i="1"/>
  <c r="BE15" i="1" s="1"/>
  <c r="AZ15" i="1"/>
  <c r="BC13" i="1"/>
  <c r="BE13" i="1" s="1"/>
  <c r="AZ13" i="1"/>
  <c r="BC12" i="1"/>
  <c r="BE12" i="1" s="1"/>
  <c r="AZ12" i="1"/>
  <c r="BC7" i="1"/>
  <c r="BE7" i="1" s="1"/>
  <c r="AZ7" i="1"/>
  <c r="BC6" i="1"/>
  <c r="BE6" i="1" s="1"/>
  <c r="AZ6" i="1"/>
  <c r="BC9" i="1"/>
  <c r="BE9" i="1" s="1"/>
  <c r="AZ9" i="1"/>
  <c r="BC8" i="1"/>
  <c r="BE8" i="1" s="1"/>
  <c r="AZ8" i="1"/>
  <c r="BC5" i="1"/>
  <c r="BE5" i="1" s="1"/>
  <c r="AZ5" i="1"/>
  <c r="BC4" i="1"/>
  <c r="BE4" i="1" s="1"/>
  <c r="AZ4" i="1"/>
  <c r="AZ3" i="1"/>
  <c r="BC3" i="1"/>
  <c r="BE3" i="1" s="1"/>
</calcChain>
</file>

<file path=xl/sharedStrings.xml><?xml version="1.0" encoding="utf-8"?>
<sst xmlns="http://schemas.openxmlformats.org/spreadsheetml/2006/main" count="232" uniqueCount="54">
  <si>
    <t>S</t>
  </si>
  <si>
    <t>HV</t>
  </si>
  <si>
    <t>LV</t>
  </si>
  <si>
    <t>Freq</t>
  </si>
  <si>
    <t>Fill Factor</t>
  </si>
  <si>
    <t>op B</t>
  </si>
  <si>
    <t>H(A/m)</t>
  </si>
  <si>
    <t>core_loss W/kg (0,95 W/kg @ 1 T)</t>
  </si>
  <si>
    <t>u-r</t>
  </si>
  <si>
    <t>steel=&gt;</t>
  </si>
  <si>
    <t>L. thickness</t>
  </si>
  <si>
    <t>d(kg/m^3)</t>
  </si>
  <si>
    <t>cost($/kg)</t>
  </si>
  <si>
    <t>copper=&gt;</t>
  </si>
  <si>
    <t> ρ(ohm m)</t>
  </si>
  <si>
    <t>α per degree C</t>
  </si>
  <si>
    <t>N1</t>
  </si>
  <si>
    <t>N2</t>
  </si>
  <si>
    <t>I1</t>
  </si>
  <si>
    <t>I2</t>
  </si>
  <si>
    <t>temp(-30 , +50) (Cooling ONAN)  =&gt;    J   A/m^2</t>
  </si>
  <si>
    <t>Linner</t>
  </si>
  <si>
    <t>Louter</t>
  </si>
  <si>
    <t>Lmiddle</t>
  </si>
  <si>
    <t>Mcore</t>
  </si>
  <si>
    <t>L/turn</t>
  </si>
  <si>
    <t>R1</t>
  </si>
  <si>
    <t>R2</t>
  </si>
  <si>
    <t>Mcable</t>
  </si>
  <si>
    <t>Mcable1</t>
  </si>
  <si>
    <t>Mcable2</t>
  </si>
  <si>
    <t>LossCable1</t>
  </si>
  <si>
    <t>LossCable2</t>
  </si>
  <si>
    <t>Losscable(W)</t>
  </si>
  <si>
    <t>LossCore(W)</t>
  </si>
  <si>
    <t>Reluctance</t>
  </si>
  <si>
    <t>Eff(%)</t>
  </si>
  <si>
    <t>Total Loss(W)</t>
  </si>
  <si>
    <t>Cost_core($)</t>
  </si>
  <si>
    <t>Cost_cable($)</t>
  </si>
  <si>
    <t>Total_initial cost($)</t>
  </si>
  <si>
    <t>Cost for Energy Loss per year(0,2 $/kWh)</t>
  </si>
  <si>
    <t>Operation duration(year)</t>
  </si>
  <si>
    <t>Total Cost for Energy Loss($)</t>
  </si>
  <si>
    <t>Acable1 (m^2)</t>
  </si>
  <si>
    <t>Acable2 (m^2)</t>
  </si>
  <si>
    <t>Awind  (m^2)</t>
  </si>
  <si>
    <t>Acore (m^2)</t>
  </si>
  <si>
    <t>cost ($/kg)</t>
  </si>
  <si>
    <t>Lmutual(H)</t>
  </si>
  <si>
    <t>Lleakage2(H)</t>
  </si>
  <si>
    <t>Lleakage1(H)</t>
  </si>
  <si>
    <t>op B(T)</t>
  </si>
  <si>
    <t>Lthickness(m)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</si>
</sst>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0"/>
    <numFmt numFmtId="165" formatCode="0.000000"/>
    <numFmt numFmtId="166" formatCode="0.000"/>
    <numFmt numFmtId="167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2" fillId="2" borderId="0" xfId="1" applyNumberFormat="1" applyAlignment="1">
      <alignment horizontal="center" vertical="center"/>
    </xf>
    <xf numFmtId="1" fontId="3" fillId="3" borderId="0" xfId="2" applyNumberFormat="1" applyAlignment="1">
      <alignment horizontal="center" vertical="center"/>
    </xf>
    <xf numFmtId="1" fontId="3" fillId="3" borderId="0" xfId="2" applyNumberFormat="1" applyAlignment="1">
      <alignment horizontal="center" vertical="center" wrapText="1"/>
    </xf>
    <xf numFmtId="2" fontId="3" fillId="3" borderId="0" xfId="2" applyNumberFormat="1" applyAlignment="1">
      <alignment horizontal="center" vertical="center"/>
    </xf>
    <xf numFmtId="165" fontId="3" fillId="3" borderId="0" xfId="2" applyNumberFormat="1" applyAlignment="1">
      <alignment horizontal="center" vertical="center"/>
    </xf>
    <xf numFmtId="167" fontId="3" fillId="3" borderId="0" xfId="2" applyNumberFormat="1" applyAlignment="1">
      <alignment horizontal="center" vertical="center"/>
    </xf>
    <xf numFmtId="166" fontId="3" fillId="3" borderId="0" xfId="2" applyNumberFormat="1" applyAlignment="1">
      <alignment horizontal="center" vertical="center"/>
    </xf>
    <xf numFmtId="164" fontId="3" fillId="3" borderId="0" xfId="2" applyNumberFormat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Loss vs #</a:t>
            </a:r>
            <a:r>
              <a:rPr lang="en-US" baseline="0"/>
              <a:t> of turns @2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'#ofTurns'!$AK$1</c:f>
              <c:strCache>
                <c:ptCount val="1"/>
                <c:pt idx="0">
                  <c:v>LossCore(W)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'#ofTurns'!$V$2:$V$65</c:f>
              <c:numCache>
                <c:formatCode>0</c:formatCode>
                <c:ptCount val="64"/>
                <c:pt idx="0">
                  <c:v>32.608695652173914</c:v>
                </c:pt>
                <c:pt idx="1">
                  <c:v>68.840579710144922</c:v>
                </c:pt>
                <c:pt idx="2">
                  <c:v>105.07246376811594</c:v>
                </c:pt>
                <c:pt idx="3">
                  <c:v>141.30434782608697</c:v>
                </c:pt>
                <c:pt idx="4">
                  <c:v>177.53623188405797</c:v>
                </c:pt>
                <c:pt idx="5">
                  <c:v>213.768115942029</c:v>
                </c:pt>
                <c:pt idx="6">
                  <c:v>250</c:v>
                </c:pt>
                <c:pt idx="7">
                  <c:v>286.231884057971</c:v>
                </c:pt>
                <c:pt idx="8">
                  <c:v>322.463768115942</c:v>
                </c:pt>
                <c:pt idx="9">
                  <c:v>358.69565217391306</c:v>
                </c:pt>
                <c:pt idx="10">
                  <c:v>394.92753623188406</c:v>
                </c:pt>
                <c:pt idx="11">
                  <c:v>431.15942028985506</c:v>
                </c:pt>
                <c:pt idx="12">
                  <c:v>467.39130434782606</c:v>
                </c:pt>
                <c:pt idx="13">
                  <c:v>503.62318840579712</c:v>
                </c:pt>
                <c:pt idx="14">
                  <c:v>539.85507246376812</c:v>
                </c:pt>
                <c:pt idx="15">
                  <c:v>576.08695652173913</c:v>
                </c:pt>
                <c:pt idx="16">
                  <c:v>612.31884057971013</c:v>
                </c:pt>
                <c:pt idx="17">
                  <c:v>648.55072463768113</c:v>
                </c:pt>
                <c:pt idx="18">
                  <c:v>684.78260869565213</c:v>
                </c:pt>
                <c:pt idx="19">
                  <c:v>721.01449275362324</c:v>
                </c:pt>
                <c:pt idx="20">
                  <c:v>757.24637681159425</c:v>
                </c:pt>
                <c:pt idx="21">
                  <c:v>793.47826086956525</c:v>
                </c:pt>
                <c:pt idx="22">
                  <c:v>829.71014492753625</c:v>
                </c:pt>
                <c:pt idx="23">
                  <c:v>865.94202898550725</c:v>
                </c:pt>
                <c:pt idx="24">
                  <c:v>902.17391304347825</c:v>
                </c:pt>
                <c:pt idx="25">
                  <c:v>938.40579710144925</c:v>
                </c:pt>
                <c:pt idx="26">
                  <c:v>974.63768115942025</c:v>
                </c:pt>
                <c:pt idx="27">
                  <c:v>1010.8695652173913</c:v>
                </c:pt>
                <c:pt idx="28">
                  <c:v>1047.1014492753623</c:v>
                </c:pt>
                <c:pt idx="29">
                  <c:v>1083.3333333333333</c:v>
                </c:pt>
                <c:pt idx="30">
                  <c:v>1119.5652173913043</c:v>
                </c:pt>
                <c:pt idx="31">
                  <c:v>1155.7971014492753</c:v>
                </c:pt>
                <c:pt idx="32">
                  <c:v>1192.0289855072465</c:v>
                </c:pt>
                <c:pt idx="33">
                  <c:v>1228.2608695652175</c:v>
                </c:pt>
                <c:pt idx="34">
                  <c:v>1264.4927536231885</c:v>
                </c:pt>
                <c:pt idx="35">
                  <c:v>1300.7246376811595</c:v>
                </c:pt>
                <c:pt idx="36">
                  <c:v>1336.9565217391305</c:v>
                </c:pt>
                <c:pt idx="37">
                  <c:v>1373.1884057971015</c:v>
                </c:pt>
                <c:pt idx="38">
                  <c:v>1409.4202898550725</c:v>
                </c:pt>
                <c:pt idx="39">
                  <c:v>1445.6521739130435</c:v>
                </c:pt>
                <c:pt idx="40">
                  <c:v>1481.8840579710145</c:v>
                </c:pt>
                <c:pt idx="41">
                  <c:v>1518.1159420289855</c:v>
                </c:pt>
                <c:pt idx="42">
                  <c:v>1554.3478260869565</c:v>
                </c:pt>
                <c:pt idx="43">
                  <c:v>1590.5797101449275</c:v>
                </c:pt>
                <c:pt idx="44">
                  <c:v>1626.8115942028985</c:v>
                </c:pt>
                <c:pt idx="45">
                  <c:v>1663.0434782608695</c:v>
                </c:pt>
                <c:pt idx="46">
                  <c:v>1699.2753623188405</c:v>
                </c:pt>
                <c:pt idx="47">
                  <c:v>1735.5072463768115</c:v>
                </c:pt>
                <c:pt idx="48">
                  <c:v>1771.7391304347825</c:v>
                </c:pt>
                <c:pt idx="49">
                  <c:v>1807.9710144927535</c:v>
                </c:pt>
                <c:pt idx="50">
                  <c:v>1844.2028985507247</c:v>
                </c:pt>
                <c:pt idx="51">
                  <c:v>1880.4347826086957</c:v>
                </c:pt>
                <c:pt idx="52">
                  <c:v>1916.6666666666667</c:v>
                </c:pt>
                <c:pt idx="53">
                  <c:v>1952.8985507246377</c:v>
                </c:pt>
                <c:pt idx="54">
                  <c:v>1989.1304347826087</c:v>
                </c:pt>
                <c:pt idx="55">
                  <c:v>2025.3623188405797</c:v>
                </c:pt>
                <c:pt idx="56">
                  <c:v>2061.5942028985505</c:v>
                </c:pt>
                <c:pt idx="57">
                  <c:v>2097.8260869565215</c:v>
                </c:pt>
                <c:pt idx="58">
                  <c:v>2134.057971014493</c:v>
                </c:pt>
                <c:pt idx="59">
                  <c:v>2170.289855072464</c:v>
                </c:pt>
                <c:pt idx="60">
                  <c:v>2206.521739130435</c:v>
                </c:pt>
                <c:pt idx="61">
                  <c:v>2242.753623188406</c:v>
                </c:pt>
                <c:pt idx="62">
                  <c:v>2278.985507246377</c:v>
                </c:pt>
                <c:pt idx="63">
                  <c:v>2315.217391304348</c:v>
                </c:pt>
              </c:numCache>
            </c:numRef>
          </c:xVal>
          <c:yVal>
            <c:numRef>
              <c:f>'#ofTurns'!$AK$2:$AK$65</c:f>
              <c:numCache>
                <c:formatCode>0.00</c:formatCode>
                <c:ptCount val="64"/>
                <c:pt idx="0">
                  <c:v>213506.68525827921</c:v>
                </c:pt>
                <c:pt idx="1">
                  <c:v>70980.09917821722</c:v>
                </c:pt>
                <c:pt idx="2">
                  <c:v>38370.628011111367</c:v>
                </c:pt>
                <c:pt idx="3">
                  <c:v>25070.971544062981</c:v>
                </c:pt>
                <c:pt idx="4">
                  <c:v>18134.065663048008</c:v>
                </c:pt>
                <c:pt idx="5">
                  <c:v>13976.133812527258</c:v>
                </c:pt>
                <c:pt idx="6">
                  <c:v>11249.336585075554</c:v>
                </c:pt>
                <c:pt idx="7">
                  <c:v>9344.5849539469673</c:v>
                </c:pt>
                <c:pt idx="8">
                  <c:v>7950.3277571694171</c:v>
                </c:pt>
                <c:pt idx="9">
                  <c:v>6892.2392453098792</c:v>
                </c:pt>
                <c:pt idx="10">
                  <c:v>6065.8879881480998</c:v>
                </c:pt>
                <c:pt idx="11">
                  <c:v>5405.2599646342278</c:v>
                </c:pt>
                <c:pt idx="12">
                  <c:v>4866.7726240481034</c:v>
                </c:pt>
                <c:pt idx="13">
                  <c:v>4420.6011738998432</c:v>
                </c:pt>
                <c:pt idx="14">
                  <c:v>4045.7106266057062</c:v>
                </c:pt>
                <c:pt idx="15">
                  <c:v>3726.8788811388413</c:v>
                </c:pt>
                <c:pt idx="16">
                  <c:v>3452.8432334006579</c:v>
                </c:pt>
                <c:pt idx="17">
                  <c:v>3215.1077471476719</c:v>
                </c:pt>
                <c:pt idx="18">
                  <c:v>3007.1535968971034</c:v>
                </c:pt>
                <c:pt idx="19">
                  <c:v>2823.9029439079377</c:v>
                </c:pt>
                <c:pt idx="20">
                  <c:v>2661.3467774146916</c:v>
                </c:pt>
                <c:pt idx="21">
                  <c:v>2516.2814163368125</c:v>
                </c:pt>
                <c:pt idx="22">
                  <c:v>2386.1186078848459</c:v>
                </c:pt>
                <c:pt idx="23">
                  <c:v>2268.7464603280932</c:v>
                </c:pt>
                <c:pt idx="24">
                  <c:v>2162.4261146009335</c:v>
                </c:pt>
                <c:pt idx="25">
                  <c:v>2065.7139492782235</c:v>
                </c:pt>
                <c:pt idx="26">
                  <c:v>1977.4022972652472</c:v>
                </c:pt>
                <c:pt idx="27">
                  <c:v>1896.4737650763582</c:v>
                </c:pt>
                <c:pt idx="28">
                  <c:v>1822.0656717152503</c:v>
                </c:pt>
                <c:pt idx="29">
                  <c:v>1753.4421023378336</c:v>
                </c:pt>
                <c:pt idx="30">
                  <c:v>1689.9717526767431</c:v>
                </c:pt>
                <c:pt idx="31">
                  <c:v>1631.110220491046</c:v>
                </c:pt>
                <c:pt idx="32">
                  <c:v>1576.3857434111051</c:v>
                </c:pt>
                <c:pt idx="33">
                  <c:v>1525.3876305353872</c:v>
                </c:pt>
                <c:pt idx="34">
                  <c:v>1477.7568163351764</c:v>
                </c:pt>
                <c:pt idx="35">
                  <c:v>1433.1780991762068</c:v>
                </c:pt>
                <c:pt idx="36">
                  <c:v>1391.3737264426049</c:v>
                </c:pt>
                <c:pt idx="37">
                  <c:v>1352.0980631980976</c:v>
                </c:pt>
                <c:pt idx="38">
                  <c:v>1315.133138152841</c:v>
                </c:pt>
                <c:pt idx="39">
                  <c:v>1280.2849041438217</c:v>
                </c:pt>
                <c:pt idx="40">
                  <c:v>1247.38008378884</c:v>
                </c:pt>
                <c:pt idx="41">
                  <c:v>1216.2634969181304</c:v>
                </c:pt>
                <c:pt idx="42">
                  <c:v>1186.7957866443298</c:v>
                </c:pt>
                <c:pt idx="43">
                  <c:v>1158.851476848597</c:v>
                </c:pt>
                <c:pt idx="44">
                  <c:v>1132.3173064437103</c:v>
                </c:pt>
                <c:pt idx="45">
                  <c:v>1107.0907957796787</c:v>
                </c:pt>
                <c:pt idx="46">
                  <c:v>1083.0790085558149</c:v>
                </c:pt>
                <c:pt idx="47">
                  <c:v>1060.1974790310985</c:v>
                </c:pt>
                <c:pt idx="48">
                  <c:v>1038.3692795162435</c:v>
                </c:pt>
                <c:pt idx="49">
                  <c:v>1017.5242073439309</c:v>
                </c:pt>
                <c:pt idx="50">
                  <c:v>997.59807394825475</c:v>
                </c:pt>
                <c:pt idx="51">
                  <c:v>978.53208149659315</c:v>
                </c:pt>
                <c:pt idx="52">
                  <c:v>960.27227482934018</c:v>
                </c:pt>
                <c:pt idx="53">
                  <c:v>942.76905837168692</c:v>
                </c:pt>
                <c:pt idx="54">
                  <c:v>925.97676926342581</c:v>
                </c:pt>
                <c:pt idx="55">
                  <c:v>909.85329926843042</c:v>
                </c:pt>
                <c:pt idx="56">
                  <c:v>894.35975912368383</c:v>
                </c:pt>
                <c:pt idx="57">
                  <c:v>879.46017990758958</c:v>
                </c:pt>
                <c:pt idx="58">
                  <c:v>865.12124678030455</c:v>
                </c:pt>
                <c:pt idx="59">
                  <c:v>851.31206110048754</c:v>
                </c:pt>
                <c:pt idx="60">
                  <c:v>838.00392747389196</c:v>
                </c:pt>
                <c:pt idx="61">
                  <c:v>825.17016275659159</c:v>
                </c:pt>
                <c:pt idx="62">
                  <c:v>812.78592443308719</c:v>
                </c:pt>
                <c:pt idx="63">
                  <c:v>800.82805612856623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'#ofTurns'!$AV$1</c:f>
              <c:strCache>
                <c:ptCount val="1"/>
                <c:pt idx="0">
                  <c:v>Losscable(W)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'#ofTurns'!$V$2:$V$65</c:f>
              <c:numCache>
                <c:formatCode>0</c:formatCode>
                <c:ptCount val="64"/>
                <c:pt idx="0">
                  <c:v>32.608695652173914</c:v>
                </c:pt>
                <c:pt idx="1">
                  <c:v>68.840579710144922</c:v>
                </c:pt>
                <c:pt idx="2">
                  <c:v>105.07246376811594</c:v>
                </c:pt>
                <c:pt idx="3">
                  <c:v>141.30434782608697</c:v>
                </c:pt>
                <c:pt idx="4">
                  <c:v>177.53623188405797</c:v>
                </c:pt>
                <c:pt idx="5">
                  <c:v>213.768115942029</c:v>
                </c:pt>
                <c:pt idx="6">
                  <c:v>250</c:v>
                </c:pt>
                <c:pt idx="7">
                  <c:v>286.231884057971</c:v>
                </c:pt>
                <c:pt idx="8">
                  <c:v>322.463768115942</c:v>
                </c:pt>
                <c:pt idx="9">
                  <c:v>358.69565217391306</c:v>
                </c:pt>
                <c:pt idx="10">
                  <c:v>394.92753623188406</c:v>
                </c:pt>
                <c:pt idx="11">
                  <c:v>431.15942028985506</c:v>
                </c:pt>
                <c:pt idx="12">
                  <c:v>467.39130434782606</c:v>
                </c:pt>
                <c:pt idx="13">
                  <c:v>503.62318840579712</c:v>
                </c:pt>
                <c:pt idx="14">
                  <c:v>539.85507246376812</c:v>
                </c:pt>
                <c:pt idx="15">
                  <c:v>576.08695652173913</c:v>
                </c:pt>
                <c:pt idx="16">
                  <c:v>612.31884057971013</c:v>
                </c:pt>
                <c:pt idx="17">
                  <c:v>648.55072463768113</c:v>
                </c:pt>
                <c:pt idx="18">
                  <c:v>684.78260869565213</c:v>
                </c:pt>
                <c:pt idx="19">
                  <c:v>721.01449275362324</c:v>
                </c:pt>
                <c:pt idx="20">
                  <c:v>757.24637681159425</c:v>
                </c:pt>
                <c:pt idx="21">
                  <c:v>793.47826086956525</c:v>
                </c:pt>
                <c:pt idx="22">
                  <c:v>829.71014492753625</c:v>
                </c:pt>
                <c:pt idx="23">
                  <c:v>865.94202898550725</c:v>
                </c:pt>
                <c:pt idx="24">
                  <c:v>902.17391304347825</c:v>
                </c:pt>
                <c:pt idx="25">
                  <c:v>938.40579710144925</c:v>
                </c:pt>
                <c:pt idx="26">
                  <c:v>974.63768115942025</c:v>
                </c:pt>
                <c:pt idx="27">
                  <c:v>1010.8695652173913</c:v>
                </c:pt>
                <c:pt idx="28">
                  <c:v>1047.1014492753623</c:v>
                </c:pt>
                <c:pt idx="29">
                  <c:v>1083.3333333333333</c:v>
                </c:pt>
                <c:pt idx="30">
                  <c:v>1119.5652173913043</c:v>
                </c:pt>
                <c:pt idx="31">
                  <c:v>1155.7971014492753</c:v>
                </c:pt>
                <c:pt idx="32">
                  <c:v>1192.0289855072465</c:v>
                </c:pt>
                <c:pt idx="33">
                  <c:v>1228.2608695652175</c:v>
                </c:pt>
                <c:pt idx="34">
                  <c:v>1264.4927536231885</c:v>
                </c:pt>
                <c:pt idx="35">
                  <c:v>1300.7246376811595</c:v>
                </c:pt>
                <c:pt idx="36">
                  <c:v>1336.9565217391305</c:v>
                </c:pt>
                <c:pt idx="37">
                  <c:v>1373.1884057971015</c:v>
                </c:pt>
                <c:pt idx="38">
                  <c:v>1409.4202898550725</c:v>
                </c:pt>
                <c:pt idx="39">
                  <c:v>1445.6521739130435</c:v>
                </c:pt>
                <c:pt idx="40">
                  <c:v>1481.8840579710145</c:v>
                </c:pt>
                <c:pt idx="41">
                  <c:v>1518.1159420289855</c:v>
                </c:pt>
                <c:pt idx="42">
                  <c:v>1554.3478260869565</c:v>
                </c:pt>
                <c:pt idx="43">
                  <c:v>1590.5797101449275</c:v>
                </c:pt>
                <c:pt idx="44">
                  <c:v>1626.8115942028985</c:v>
                </c:pt>
                <c:pt idx="45">
                  <c:v>1663.0434782608695</c:v>
                </c:pt>
                <c:pt idx="46">
                  <c:v>1699.2753623188405</c:v>
                </c:pt>
                <c:pt idx="47">
                  <c:v>1735.5072463768115</c:v>
                </c:pt>
                <c:pt idx="48">
                  <c:v>1771.7391304347825</c:v>
                </c:pt>
                <c:pt idx="49">
                  <c:v>1807.9710144927535</c:v>
                </c:pt>
                <c:pt idx="50">
                  <c:v>1844.2028985507247</c:v>
                </c:pt>
                <c:pt idx="51">
                  <c:v>1880.4347826086957</c:v>
                </c:pt>
                <c:pt idx="52">
                  <c:v>1916.6666666666667</c:v>
                </c:pt>
                <c:pt idx="53">
                  <c:v>1952.8985507246377</c:v>
                </c:pt>
                <c:pt idx="54">
                  <c:v>1989.1304347826087</c:v>
                </c:pt>
                <c:pt idx="55">
                  <c:v>2025.3623188405797</c:v>
                </c:pt>
                <c:pt idx="56">
                  <c:v>2061.5942028985505</c:v>
                </c:pt>
                <c:pt idx="57">
                  <c:v>2097.8260869565215</c:v>
                </c:pt>
                <c:pt idx="58">
                  <c:v>2134.057971014493</c:v>
                </c:pt>
                <c:pt idx="59">
                  <c:v>2170.289855072464</c:v>
                </c:pt>
                <c:pt idx="60">
                  <c:v>2206.521739130435</c:v>
                </c:pt>
                <c:pt idx="61">
                  <c:v>2242.753623188406</c:v>
                </c:pt>
                <c:pt idx="62">
                  <c:v>2278.985507246377</c:v>
                </c:pt>
                <c:pt idx="63">
                  <c:v>2315.217391304348</c:v>
                </c:pt>
              </c:numCache>
            </c:numRef>
          </c:xVal>
          <c:yVal>
            <c:numRef>
              <c:f>'#ofTurns'!$AV$2:$AV$65</c:f>
              <c:numCache>
                <c:formatCode>0.00</c:formatCode>
                <c:ptCount val="64"/>
                <c:pt idx="0">
                  <c:v>497.744516172445</c:v>
                </c:pt>
                <c:pt idx="1">
                  <c:v>723.20601523241135</c:v>
                </c:pt>
                <c:pt idx="2">
                  <c:v>893.47875047868081</c:v>
                </c:pt>
                <c:pt idx="3">
                  <c:v>1036.1378357368994</c:v>
                </c:pt>
                <c:pt idx="4">
                  <c:v>1161.4038710690384</c:v>
                </c:pt>
                <c:pt idx="5">
                  <c:v>1274.4160579742982</c:v>
                </c:pt>
                <c:pt idx="6">
                  <c:v>1378.1921585582145</c:v>
                </c:pt>
                <c:pt idx="7">
                  <c:v>1474.6833432977915</c:v>
                </c:pt>
                <c:pt idx="8">
                  <c:v>1565.2374580518299</c:v>
                </c:pt>
                <c:pt idx="9">
                  <c:v>1650.8318016009857</c:v>
                </c:pt>
                <c:pt idx="10">
                  <c:v>1732.2017706565703</c:v>
                </c:pt>
                <c:pt idx="11">
                  <c:v>1809.9172111879479</c:v>
                </c:pt>
                <c:pt idx="12">
                  <c:v>1884.4303246453446</c:v>
                </c:pt>
                <c:pt idx="13">
                  <c:v>1956.1070997088991</c:v>
                </c:pt>
                <c:pt idx="14">
                  <c:v>2025.2487063618046</c:v>
                </c:pt>
                <c:pt idx="15">
                  <c:v>2092.1065125152604</c:v>
                </c:pt>
                <c:pt idx="16">
                  <c:v>2156.8929034139287</c:v>
                </c:pt>
                <c:pt idx="17">
                  <c:v>2219.7892543856424</c:v>
                </c:pt>
                <c:pt idx="18">
                  <c:v>2280.9519221094006</c:v>
                </c:pt>
                <c:pt idx="19">
                  <c:v>2340.5168249904063</c:v>
                </c:pt>
                <c:pt idx="20">
                  <c:v>2398.6029986539606</c:v>
                </c:pt>
                <c:pt idx="21">
                  <c:v>2455.3153936389463</c:v>
                </c:pt>
                <c:pt idx="22">
                  <c:v>2510.7471038177018</c:v>
                </c:pt>
                <c:pt idx="23">
                  <c:v>2564.9811610258612</c:v>
                </c:pt>
                <c:pt idx="24">
                  <c:v>2618.0919948516284</c:v>
                </c:pt>
                <c:pt idx="25">
                  <c:v>2670.146630916508</c:v>
                </c:pt>
                <c:pt idx="26">
                  <c:v>2721.2056827228953</c:v>
                </c:pt>
                <c:pt idx="27">
                  <c:v>2771.3241789390104</c:v>
                </c:pt>
                <c:pt idx="28">
                  <c:v>2820.5522583105212</c:v>
                </c:pt>
                <c:pt idx="29">
                  <c:v>2868.9357572014724</c:v>
                </c:pt>
                <c:pt idx="30">
                  <c:v>2916.5167093705782</c:v>
                </c:pt>
                <c:pt idx="31">
                  <c:v>2963.3337734933589</c:v>
                </c:pt>
                <c:pt idx="32">
                  <c:v>3009.4226008015212</c:v>
                </c:pt>
                <c:pt idx="33">
                  <c:v>3054.8161527829443</c:v>
                </c:pt>
                <c:pt idx="34">
                  <c:v>3099.5449769913312</c:v>
                </c:pt>
                <c:pt idx="35">
                  <c:v>3143.6374475248886</c:v>
                </c:pt>
                <c:pt idx="36">
                  <c:v>3187.1199755530697</c:v>
                </c:pt>
                <c:pt idx="37">
                  <c:v>3230.0171943285372</c:v>
                </c:pt>
                <c:pt idx="38">
                  <c:v>3272.3521223649814</c:v>
                </c:pt>
                <c:pt idx="39">
                  <c:v>3314.1463078499119</c:v>
                </c:pt>
                <c:pt idx="40">
                  <c:v>3355.4199568643867</c:v>
                </c:pt>
                <c:pt idx="41">
                  <c:v>3396.1920475751076</c:v>
                </c:pt>
                <c:pt idx="42">
                  <c:v>3436.480432230192</c:v>
                </c:pt>
                <c:pt idx="43">
                  <c:v>3476.3019285139217</c:v>
                </c:pt>
                <c:pt idx="44">
                  <c:v>3515.6724015866739</c:v>
                </c:pt>
                <c:pt idx="45">
                  <c:v>3554.6068379452054</c:v>
                </c:pt>
                <c:pt idx="46">
                  <c:v>3593.1194120785094</c:v>
                </c:pt>
                <c:pt idx="47">
                  <c:v>3631.2235467599639</c:v>
                </c:pt>
                <c:pt idx="48">
                  <c:v>3668.9319677029466</c:v>
                </c:pt>
                <c:pt idx="49">
                  <c:v>3706.2567532108751</c:v>
                </c:pt>
                <c:pt idx="50">
                  <c:v>3743.2093793708382</c:v>
                </c:pt>
                <c:pt idx="51">
                  <c:v>3779.8007612701522</c:v>
                </c:pt>
                <c:pt idx="52">
                  <c:v>3816.0412906554116</c:v>
                </c:pt>
                <c:pt idx="53">
                  <c:v>3851.9408704022999</c:v>
                </c:pt>
                <c:pt idx="54">
                  <c:v>3887.5089461201542</c:v>
                </c:pt>
                <c:pt idx="55">
                  <c:v>3922.7545351771414</c:v>
                </c:pt>
                <c:pt idx="56">
                  <c:v>3957.6862533987492</c:v>
                </c:pt>
                <c:pt idx="57">
                  <c:v>3992.3123396635729</c:v>
                </c:pt>
                <c:pt idx="58">
                  <c:v>4026.6406785953268</c:v>
                </c:pt>
                <c:pt idx="59">
                  <c:v>4060.6788215281485</c:v>
                </c:pt>
                <c:pt idx="60">
                  <c:v>4094.4340059031156</c:v>
                </c:pt>
                <c:pt idx="61">
                  <c:v>4127.9131732371061</c:v>
                </c:pt>
                <c:pt idx="62">
                  <c:v>4161.1229857903782</c:v>
                </c:pt>
                <c:pt idx="63">
                  <c:v>4194.069842046224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'#ofTurns'!$AY$1</c:f>
              <c:strCache>
                <c:ptCount val="1"/>
                <c:pt idx="0">
                  <c:v>Total Loss(W)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'#ofTurns'!$V$2:$V$65</c:f>
              <c:numCache>
                <c:formatCode>0</c:formatCode>
                <c:ptCount val="64"/>
                <c:pt idx="0">
                  <c:v>32.608695652173914</c:v>
                </c:pt>
                <c:pt idx="1">
                  <c:v>68.840579710144922</c:v>
                </c:pt>
                <c:pt idx="2">
                  <c:v>105.07246376811594</c:v>
                </c:pt>
                <c:pt idx="3">
                  <c:v>141.30434782608697</c:v>
                </c:pt>
                <c:pt idx="4">
                  <c:v>177.53623188405797</c:v>
                </c:pt>
                <c:pt idx="5">
                  <c:v>213.768115942029</c:v>
                </c:pt>
                <c:pt idx="6">
                  <c:v>250</c:v>
                </c:pt>
                <c:pt idx="7">
                  <c:v>286.231884057971</c:v>
                </c:pt>
                <c:pt idx="8">
                  <c:v>322.463768115942</c:v>
                </c:pt>
                <c:pt idx="9">
                  <c:v>358.69565217391306</c:v>
                </c:pt>
                <c:pt idx="10">
                  <c:v>394.92753623188406</c:v>
                </c:pt>
                <c:pt idx="11">
                  <c:v>431.15942028985506</c:v>
                </c:pt>
                <c:pt idx="12">
                  <c:v>467.39130434782606</c:v>
                </c:pt>
                <c:pt idx="13">
                  <c:v>503.62318840579712</c:v>
                </c:pt>
                <c:pt idx="14">
                  <c:v>539.85507246376812</c:v>
                </c:pt>
                <c:pt idx="15">
                  <c:v>576.08695652173913</c:v>
                </c:pt>
                <c:pt idx="16">
                  <c:v>612.31884057971013</c:v>
                </c:pt>
                <c:pt idx="17">
                  <c:v>648.55072463768113</c:v>
                </c:pt>
                <c:pt idx="18">
                  <c:v>684.78260869565213</c:v>
                </c:pt>
                <c:pt idx="19">
                  <c:v>721.01449275362324</c:v>
                </c:pt>
                <c:pt idx="20">
                  <c:v>757.24637681159425</c:v>
                </c:pt>
                <c:pt idx="21">
                  <c:v>793.47826086956525</c:v>
                </c:pt>
                <c:pt idx="22">
                  <c:v>829.71014492753625</c:v>
                </c:pt>
                <c:pt idx="23">
                  <c:v>865.94202898550725</c:v>
                </c:pt>
                <c:pt idx="24">
                  <c:v>902.17391304347825</c:v>
                </c:pt>
                <c:pt idx="25">
                  <c:v>938.40579710144925</c:v>
                </c:pt>
                <c:pt idx="26">
                  <c:v>974.63768115942025</c:v>
                </c:pt>
                <c:pt idx="27">
                  <c:v>1010.8695652173913</c:v>
                </c:pt>
                <c:pt idx="28">
                  <c:v>1047.1014492753623</c:v>
                </c:pt>
                <c:pt idx="29">
                  <c:v>1083.3333333333333</c:v>
                </c:pt>
                <c:pt idx="30">
                  <c:v>1119.5652173913043</c:v>
                </c:pt>
                <c:pt idx="31">
                  <c:v>1155.7971014492753</c:v>
                </c:pt>
                <c:pt idx="32">
                  <c:v>1192.0289855072465</c:v>
                </c:pt>
                <c:pt idx="33">
                  <c:v>1228.2608695652175</c:v>
                </c:pt>
                <c:pt idx="34">
                  <c:v>1264.4927536231885</c:v>
                </c:pt>
                <c:pt idx="35">
                  <c:v>1300.7246376811595</c:v>
                </c:pt>
                <c:pt idx="36">
                  <c:v>1336.9565217391305</c:v>
                </c:pt>
                <c:pt idx="37">
                  <c:v>1373.1884057971015</c:v>
                </c:pt>
                <c:pt idx="38">
                  <c:v>1409.4202898550725</c:v>
                </c:pt>
                <c:pt idx="39">
                  <c:v>1445.6521739130435</c:v>
                </c:pt>
                <c:pt idx="40">
                  <c:v>1481.8840579710145</c:v>
                </c:pt>
                <c:pt idx="41">
                  <c:v>1518.1159420289855</c:v>
                </c:pt>
                <c:pt idx="42">
                  <c:v>1554.3478260869565</c:v>
                </c:pt>
                <c:pt idx="43">
                  <c:v>1590.5797101449275</c:v>
                </c:pt>
                <c:pt idx="44">
                  <c:v>1626.8115942028985</c:v>
                </c:pt>
                <c:pt idx="45">
                  <c:v>1663.0434782608695</c:v>
                </c:pt>
                <c:pt idx="46">
                  <c:v>1699.2753623188405</c:v>
                </c:pt>
                <c:pt idx="47">
                  <c:v>1735.5072463768115</c:v>
                </c:pt>
                <c:pt idx="48">
                  <c:v>1771.7391304347825</c:v>
                </c:pt>
                <c:pt idx="49">
                  <c:v>1807.9710144927535</c:v>
                </c:pt>
                <c:pt idx="50">
                  <c:v>1844.2028985507247</c:v>
                </c:pt>
                <c:pt idx="51">
                  <c:v>1880.4347826086957</c:v>
                </c:pt>
                <c:pt idx="52">
                  <c:v>1916.6666666666667</c:v>
                </c:pt>
                <c:pt idx="53">
                  <c:v>1952.8985507246377</c:v>
                </c:pt>
                <c:pt idx="54">
                  <c:v>1989.1304347826087</c:v>
                </c:pt>
                <c:pt idx="55">
                  <c:v>2025.3623188405797</c:v>
                </c:pt>
                <c:pt idx="56">
                  <c:v>2061.5942028985505</c:v>
                </c:pt>
                <c:pt idx="57">
                  <c:v>2097.8260869565215</c:v>
                </c:pt>
                <c:pt idx="58">
                  <c:v>2134.057971014493</c:v>
                </c:pt>
                <c:pt idx="59">
                  <c:v>2170.289855072464</c:v>
                </c:pt>
                <c:pt idx="60">
                  <c:v>2206.521739130435</c:v>
                </c:pt>
                <c:pt idx="61">
                  <c:v>2242.753623188406</c:v>
                </c:pt>
                <c:pt idx="62">
                  <c:v>2278.985507246377</c:v>
                </c:pt>
                <c:pt idx="63">
                  <c:v>2315.217391304348</c:v>
                </c:pt>
              </c:numCache>
            </c:numRef>
          </c:xVal>
          <c:yVal>
            <c:numRef>
              <c:f>'#ofTurns'!$AY$2:$AY$65</c:f>
              <c:numCache>
                <c:formatCode>0.000000</c:formatCode>
                <c:ptCount val="64"/>
                <c:pt idx="0">
                  <c:v>214004.42977445165</c:v>
                </c:pt>
                <c:pt idx="1">
                  <c:v>71703.305193449632</c:v>
                </c:pt>
                <c:pt idx="2">
                  <c:v>39264.106761590047</c:v>
                </c:pt>
                <c:pt idx="3">
                  <c:v>26107.10937979988</c:v>
                </c:pt>
                <c:pt idx="4">
                  <c:v>19295.469534117045</c:v>
                </c:pt>
                <c:pt idx="5">
                  <c:v>15250.549870501556</c:v>
                </c:pt>
                <c:pt idx="6">
                  <c:v>12627.528743633769</c:v>
                </c:pt>
                <c:pt idx="7">
                  <c:v>10819.268297244758</c:v>
                </c:pt>
                <c:pt idx="8">
                  <c:v>9515.565215221246</c:v>
                </c:pt>
                <c:pt idx="9">
                  <c:v>8543.0710469108653</c:v>
                </c:pt>
                <c:pt idx="10">
                  <c:v>7798.0897588046701</c:v>
                </c:pt>
                <c:pt idx="11">
                  <c:v>7215.1771758221757</c:v>
                </c:pt>
                <c:pt idx="12">
                  <c:v>6751.202948693448</c:v>
                </c:pt>
                <c:pt idx="13">
                  <c:v>6376.7082736087423</c:v>
                </c:pt>
                <c:pt idx="14">
                  <c:v>6070.9593329675108</c:v>
                </c:pt>
                <c:pt idx="15">
                  <c:v>5818.9853936541022</c:v>
                </c:pt>
                <c:pt idx="16">
                  <c:v>5609.7361368145866</c:v>
                </c:pt>
                <c:pt idx="17">
                  <c:v>5434.8970015333143</c:v>
                </c:pt>
                <c:pt idx="18">
                  <c:v>5288.1055190065035</c:v>
                </c:pt>
                <c:pt idx="19">
                  <c:v>5164.419768898344</c:v>
                </c:pt>
                <c:pt idx="20">
                  <c:v>5059.9497760686518</c:v>
                </c:pt>
                <c:pt idx="21">
                  <c:v>4971.5968099757592</c:v>
                </c:pt>
                <c:pt idx="22">
                  <c:v>4896.8657117025477</c:v>
                </c:pt>
                <c:pt idx="23">
                  <c:v>4833.7276213539544</c:v>
                </c:pt>
                <c:pt idx="24">
                  <c:v>4780.5181094525615</c:v>
                </c:pt>
                <c:pt idx="25">
                  <c:v>4735.8605801947315</c:v>
                </c:pt>
                <c:pt idx="26">
                  <c:v>4698.6079799881427</c:v>
                </c:pt>
                <c:pt idx="27">
                  <c:v>4667.7979440153686</c:v>
                </c:pt>
                <c:pt idx="28">
                  <c:v>4642.6179300257718</c:v>
                </c:pt>
                <c:pt idx="29">
                  <c:v>4622.377859539306</c:v>
                </c:pt>
                <c:pt idx="30">
                  <c:v>4606.4884620473213</c:v>
                </c:pt>
                <c:pt idx="31">
                  <c:v>4594.4439939844051</c:v>
                </c:pt>
                <c:pt idx="32">
                  <c:v>4585.8083442126263</c:v>
                </c:pt>
                <c:pt idx="33">
                  <c:v>4580.2037833183313</c:v>
                </c:pt>
                <c:pt idx="34">
                  <c:v>4577.3017933265073</c:v>
                </c:pt>
                <c:pt idx="35">
                  <c:v>4576.8155467010956</c:v>
                </c:pt>
                <c:pt idx="36">
                  <c:v>4578.4937019956742</c:v>
                </c:pt>
                <c:pt idx="37">
                  <c:v>4582.1152575266351</c:v>
                </c:pt>
                <c:pt idx="38">
                  <c:v>4587.4852605178221</c:v>
                </c:pt>
                <c:pt idx="39">
                  <c:v>4594.4312119937331</c:v>
                </c:pt>
                <c:pt idx="40">
                  <c:v>4602.8000406532265</c:v>
                </c:pt>
                <c:pt idx="41">
                  <c:v>4612.4555444932375</c:v>
                </c:pt>
                <c:pt idx="42">
                  <c:v>4623.2762188745219</c:v>
                </c:pt>
                <c:pt idx="43">
                  <c:v>4635.1534053625182</c:v>
                </c:pt>
                <c:pt idx="44">
                  <c:v>4647.9897080303845</c:v>
                </c:pt>
                <c:pt idx="45">
                  <c:v>4661.6976337248843</c:v>
                </c:pt>
                <c:pt idx="46">
                  <c:v>4676.1984206343241</c:v>
                </c:pt>
                <c:pt idx="47">
                  <c:v>4691.4210257910627</c:v>
                </c:pt>
                <c:pt idx="48">
                  <c:v>4707.3012472191904</c:v>
                </c:pt>
                <c:pt idx="49">
                  <c:v>4723.7809605548064</c:v>
                </c:pt>
                <c:pt idx="50">
                  <c:v>4740.8074533190929</c:v>
                </c:pt>
                <c:pt idx="51">
                  <c:v>4758.3328427667457</c:v>
                </c:pt>
                <c:pt idx="52">
                  <c:v>4776.313565484752</c:v>
                </c:pt>
                <c:pt idx="53">
                  <c:v>4794.7099287739866</c:v>
                </c:pt>
                <c:pt idx="54">
                  <c:v>4813.4857153835801</c:v>
                </c:pt>
                <c:pt idx="55">
                  <c:v>4832.6078344455718</c:v>
                </c:pt>
                <c:pt idx="56">
                  <c:v>4852.0460125224326</c:v>
                </c:pt>
                <c:pt idx="57">
                  <c:v>4871.7725195711628</c:v>
                </c:pt>
                <c:pt idx="58">
                  <c:v>4891.7619253756311</c:v>
                </c:pt>
                <c:pt idx="59">
                  <c:v>4911.9908826286364</c:v>
                </c:pt>
                <c:pt idx="60">
                  <c:v>4932.4379333770075</c:v>
                </c:pt>
                <c:pt idx="61">
                  <c:v>4953.0833359936978</c:v>
                </c:pt>
                <c:pt idx="62">
                  <c:v>4973.9089102234657</c:v>
                </c:pt>
                <c:pt idx="63">
                  <c:v>4994.8978981747905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35152"/>
        <c:axId val="119035712"/>
      </c:scatterChart>
      <c:valAx>
        <c:axId val="11903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N2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9747324411395244"/>
              <c:y val="0.90519837955203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9035712"/>
        <c:crosses val="autoZero"/>
        <c:crossBetween val="midCat"/>
      </c:valAx>
      <c:valAx>
        <c:axId val="1190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903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Loss vs #</a:t>
            </a:r>
            <a:r>
              <a:rPr lang="en-US" baseline="0"/>
              <a:t> of turns @2(zoomed)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'#ofTurns'!$AK$1</c:f>
              <c:strCache>
                <c:ptCount val="1"/>
                <c:pt idx="0">
                  <c:v>LossCore(W)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'#ofTurns'!$V$8:$V$65</c:f>
              <c:numCache>
                <c:formatCode>0</c:formatCode>
                <c:ptCount val="58"/>
                <c:pt idx="0">
                  <c:v>250</c:v>
                </c:pt>
                <c:pt idx="1">
                  <c:v>286.231884057971</c:v>
                </c:pt>
                <c:pt idx="2">
                  <c:v>322.463768115942</c:v>
                </c:pt>
                <c:pt idx="3">
                  <c:v>358.69565217391306</c:v>
                </c:pt>
                <c:pt idx="4">
                  <c:v>394.92753623188406</c:v>
                </c:pt>
                <c:pt idx="5">
                  <c:v>431.15942028985506</c:v>
                </c:pt>
                <c:pt idx="6">
                  <c:v>467.39130434782606</c:v>
                </c:pt>
                <c:pt idx="7">
                  <c:v>503.62318840579712</c:v>
                </c:pt>
                <c:pt idx="8">
                  <c:v>539.85507246376812</c:v>
                </c:pt>
                <c:pt idx="9">
                  <c:v>576.08695652173913</c:v>
                </c:pt>
                <c:pt idx="10">
                  <c:v>612.31884057971013</c:v>
                </c:pt>
                <c:pt idx="11">
                  <c:v>648.55072463768113</c:v>
                </c:pt>
                <c:pt idx="12">
                  <c:v>684.78260869565213</c:v>
                </c:pt>
                <c:pt idx="13">
                  <c:v>721.01449275362324</c:v>
                </c:pt>
                <c:pt idx="14">
                  <c:v>757.24637681159425</c:v>
                </c:pt>
                <c:pt idx="15">
                  <c:v>793.47826086956525</c:v>
                </c:pt>
                <c:pt idx="16">
                  <c:v>829.71014492753625</c:v>
                </c:pt>
                <c:pt idx="17">
                  <c:v>865.94202898550725</c:v>
                </c:pt>
                <c:pt idx="18">
                  <c:v>902.17391304347825</c:v>
                </c:pt>
                <c:pt idx="19">
                  <c:v>938.40579710144925</c:v>
                </c:pt>
                <c:pt idx="20">
                  <c:v>974.63768115942025</c:v>
                </c:pt>
                <c:pt idx="21">
                  <c:v>1010.8695652173913</c:v>
                </c:pt>
                <c:pt idx="22">
                  <c:v>1047.1014492753623</c:v>
                </c:pt>
                <c:pt idx="23">
                  <c:v>1083.3333333333333</c:v>
                </c:pt>
                <c:pt idx="24">
                  <c:v>1119.5652173913043</c:v>
                </c:pt>
                <c:pt idx="25">
                  <c:v>1155.7971014492753</c:v>
                </c:pt>
                <c:pt idx="26">
                  <c:v>1192.0289855072465</c:v>
                </c:pt>
                <c:pt idx="27">
                  <c:v>1228.2608695652175</c:v>
                </c:pt>
                <c:pt idx="28">
                  <c:v>1264.4927536231885</c:v>
                </c:pt>
                <c:pt idx="29">
                  <c:v>1300.7246376811595</c:v>
                </c:pt>
                <c:pt idx="30">
                  <c:v>1336.9565217391305</c:v>
                </c:pt>
                <c:pt idx="31">
                  <c:v>1373.1884057971015</c:v>
                </c:pt>
                <c:pt idx="32">
                  <c:v>1409.4202898550725</c:v>
                </c:pt>
                <c:pt idx="33">
                  <c:v>1445.6521739130435</c:v>
                </c:pt>
                <c:pt idx="34">
                  <c:v>1481.8840579710145</c:v>
                </c:pt>
                <c:pt idx="35">
                  <c:v>1518.1159420289855</c:v>
                </c:pt>
                <c:pt idx="36">
                  <c:v>1554.3478260869565</c:v>
                </c:pt>
                <c:pt idx="37">
                  <c:v>1590.5797101449275</c:v>
                </c:pt>
                <c:pt idx="38">
                  <c:v>1626.8115942028985</c:v>
                </c:pt>
                <c:pt idx="39">
                  <c:v>1663.0434782608695</c:v>
                </c:pt>
                <c:pt idx="40">
                  <c:v>1699.2753623188405</c:v>
                </c:pt>
                <c:pt idx="41">
                  <c:v>1735.5072463768115</c:v>
                </c:pt>
                <c:pt idx="42">
                  <c:v>1771.7391304347825</c:v>
                </c:pt>
                <c:pt idx="43">
                  <c:v>1807.9710144927535</c:v>
                </c:pt>
                <c:pt idx="44">
                  <c:v>1844.2028985507247</c:v>
                </c:pt>
                <c:pt idx="45">
                  <c:v>1880.4347826086957</c:v>
                </c:pt>
                <c:pt idx="46">
                  <c:v>1916.6666666666667</c:v>
                </c:pt>
                <c:pt idx="47">
                  <c:v>1952.8985507246377</c:v>
                </c:pt>
                <c:pt idx="48">
                  <c:v>1989.1304347826087</c:v>
                </c:pt>
                <c:pt idx="49">
                  <c:v>2025.3623188405797</c:v>
                </c:pt>
                <c:pt idx="50">
                  <c:v>2061.5942028985505</c:v>
                </c:pt>
                <c:pt idx="51">
                  <c:v>2097.8260869565215</c:v>
                </c:pt>
                <c:pt idx="52">
                  <c:v>2134.057971014493</c:v>
                </c:pt>
                <c:pt idx="53">
                  <c:v>2170.289855072464</c:v>
                </c:pt>
                <c:pt idx="54">
                  <c:v>2206.521739130435</c:v>
                </c:pt>
                <c:pt idx="55">
                  <c:v>2242.753623188406</c:v>
                </c:pt>
                <c:pt idx="56">
                  <c:v>2278.985507246377</c:v>
                </c:pt>
                <c:pt idx="57">
                  <c:v>2315.217391304348</c:v>
                </c:pt>
              </c:numCache>
            </c:numRef>
          </c:xVal>
          <c:yVal>
            <c:numRef>
              <c:f>'#ofTurns'!$AK$8:$AK$65</c:f>
              <c:numCache>
                <c:formatCode>0.00</c:formatCode>
                <c:ptCount val="58"/>
                <c:pt idx="0">
                  <c:v>11249.336585075554</c:v>
                </c:pt>
                <c:pt idx="1">
                  <c:v>9344.5849539469673</c:v>
                </c:pt>
                <c:pt idx="2">
                  <c:v>7950.3277571694171</c:v>
                </c:pt>
                <c:pt idx="3">
                  <c:v>6892.2392453098792</c:v>
                </c:pt>
                <c:pt idx="4">
                  <c:v>6065.8879881480998</c:v>
                </c:pt>
                <c:pt idx="5">
                  <c:v>5405.2599646342278</c:v>
                </c:pt>
                <c:pt idx="6">
                  <c:v>4866.7726240481034</c:v>
                </c:pt>
                <c:pt idx="7">
                  <c:v>4420.6011738998432</c:v>
                </c:pt>
                <c:pt idx="8">
                  <c:v>4045.7106266057062</c:v>
                </c:pt>
                <c:pt idx="9">
                  <c:v>3726.8788811388413</c:v>
                </c:pt>
                <c:pt idx="10">
                  <c:v>3452.8432334006579</c:v>
                </c:pt>
                <c:pt idx="11">
                  <c:v>3215.1077471476719</c:v>
                </c:pt>
                <c:pt idx="12">
                  <c:v>3007.1535968971034</c:v>
                </c:pt>
                <c:pt idx="13">
                  <c:v>2823.9029439079377</c:v>
                </c:pt>
                <c:pt idx="14">
                  <c:v>2661.3467774146916</c:v>
                </c:pt>
                <c:pt idx="15">
                  <c:v>2516.2814163368125</c:v>
                </c:pt>
                <c:pt idx="16">
                  <c:v>2386.1186078848459</c:v>
                </c:pt>
                <c:pt idx="17">
                  <c:v>2268.7464603280932</c:v>
                </c:pt>
                <c:pt idx="18">
                  <c:v>2162.4261146009335</c:v>
                </c:pt>
                <c:pt idx="19">
                  <c:v>2065.7139492782235</c:v>
                </c:pt>
                <c:pt idx="20">
                  <c:v>1977.4022972652472</c:v>
                </c:pt>
                <c:pt idx="21">
                  <c:v>1896.4737650763582</c:v>
                </c:pt>
                <c:pt idx="22">
                  <c:v>1822.0656717152503</c:v>
                </c:pt>
                <c:pt idx="23">
                  <c:v>1753.4421023378336</c:v>
                </c:pt>
                <c:pt idx="24">
                  <c:v>1689.9717526767431</c:v>
                </c:pt>
                <c:pt idx="25">
                  <c:v>1631.110220491046</c:v>
                </c:pt>
                <c:pt idx="26">
                  <c:v>1576.3857434111051</c:v>
                </c:pt>
                <c:pt idx="27">
                  <c:v>1525.3876305353872</c:v>
                </c:pt>
                <c:pt idx="28">
                  <c:v>1477.7568163351764</c:v>
                </c:pt>
                <c:pt idx="29">
                  <c:v>1433.1780991762068</c:v>
                </c:pt>
                <c:pt idx="30">
                  <c:v>1391.3737264426049</c:v>
                </c:pt>
                <c:pt idx="31">
                  <c:v>1352.0980631980976</c:v>
                </c:pt>
                <c:pt idx="32">
                  <c:v>1315.133138152841</c:v>
                </c:pt>
                <c:pt idx="33">
                  <c:v>1280.2849041438217</c:v>
                </c:pt>
                <c:pt idx="34">
                  <c:v>1247.38008378884</c:v>
                </c:pt>
                <c:pt idx="35">
                  <c:v>1216.2634969181304</c:v>
                </c:pt>
                <c:pt idx="36">
                  <c:v>1186.7957866443298</c:v>
                </c:pt>
                <c:pt idx="37">
                  <c:v>1158.851476848597</c:v>
                </c:pt>
                <c:pt idx="38">
                  <c:v>1132.3173064437103</c:v>
                </c:pt>
                <c:pt idx="39">
                  <c:v>1107.0907957796787</c:v>
                </c:pt>
                <c:pt idx="40">
                  <c:v>1083.0790085558149</c:v>
                </c:pt>
                <c:pt idx="41">
                  <c:v>1060.1974790310985</c:v>
                </c:pt>
                <c:pt idx="42">
                  <c:v>1038.3692795162435</c:v>
                </c:pt>
                <c:pt idx="43">
                  <c:v>1017.5242073439309</c:v>
                </c:pt>
                <c:pt idx="44">
                  <c:v>997.59807394825475</c:v>
                </c:pt>
                <c:pt idx="45">
                  <c:v>978.53208149659315</c:v>
                </c:pt>
                <c:pt idx="46">
                  <c:v>960.27227482934018</c:v>
                </c:pt>
                <c:pt idx="47">
                  <c:v>942.76905837168692</c:v>
                </c:pt>
                <c:pt idx="48">
                  <c:v>925.97676926342581</c:v>
                </c:pt>
                <c:pt idx="49">
                  <c:v>909.85329926843042</c:v>
                </c:pt>
                <c:pt idx="50">
                  <c:v>894.35975912368383</c:v>
                </c:pt>
                <c:pt idx="51">
                  <c:v>879.46017990758958</c:v>
                </c:pt>
                <c:pt idx="52">
                  <c:v>865.12124678030455</c:v>
                </c:pt>
                <c:pt idx="53">
                  <c:v>851.31206110048754</c:v>
                </c:pt>
                <c:pt idx="54">
                  <c:v>838.00392747389196</c:v>
                </c:pt>
                <c:pt idx="55">
                  <c:v>825.17016275659159</c:v>
                </c:pt>
                <c:pt idx="56">
                  <c:v>812.78592443308719</c:v>
                </c:pt>
                <c:pt idx="57">
                  <c:v>800.82805612856623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'#ofTurns'!$AV$1</c:f>
              <c:strCache>
                <c:ptCount val="1"/>
                <c:pt idx="0">
                  <c:v>Losscable(W)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'#ofTurns'!$V$8:$V$65</c:f>
              <c:numCache>
                <c:formatCode>0</c:formatCode>
                <c:ptCount val="58"/>
                <c:pt idx="0">
                  <c:v>250</c:v>
                </c:pt>
                <c:pt idx="1">
                  <c:v>286.231884057971</c:v>
                </c:pt>
                <c:pt idx="2">
                  <c:v>322.463768115942</c:v>
                </c:pt>
                <c:pt idx="3">
                  <c:v>358.69565217391306</c:v>
                </c:pt>
                <c:pt idx="4">
                  <c:v>394.92753623188406</c:v>
                </c:pt>
                <c:pt idx="5">
                  <c:v>431.15942028985506</c:v>
                </c:pt>
                <c:pt idx="6">
                  <c:v>467.39130434782606</c:v>
                </c:pt>
                <c:pt idx="7">
                  <c:v>503.62318840579712</c:v>
                </c:pt>
                <c:pt idx="8">
                  <c:v>539.85507246376812</c:v>
                </c:pt>
                <c:pt idx="9">
                  <c:v>576.08695652173913</c:v>
                </c:pt>
                <c:pt idx="10">
                  <c:v>612.31884057971013</c:v>
                </c:pt>
                <c:pt idx="11">
                  <c:v>648.55072463768113</c:v>
                </c:pt>
                <c:pt idx="12">
                  <c:v>684.78260869565213</c:v>
                </c:pt>
                <c:pt idx="13">
                  <c:v>721.01449275362324</c:v>
                </c:pt>
                <c:pt idx="14">
                  <c:v>757.24637681159425</c:v>
                </c:pt>
                <c:pt idx="15">
                  <c:v>793.47826086956525</c:v>
                </c:pt>
                <c:pt idx="16">
                  <c:v>829.71014492753625</c:v>
                </c:pt>
                <c:pt idx="17">
                  <c:v>865.94202898550725</c:v>
                </c:pt>
                <c:pt idx="18">
                  <c:v>902.17391304347825</c:v>
                </c:pt>
                <c:pt idx="19">
                  <c:v>938.40579710144925</c:v>
                </c:pt>
                <c:pt idx="20">
                  <c:v>974.63768115942025</c:v>
                </c:pt>
                <c:pt idx="21">
                  <c:v>1010.8695652173913</c:v>
                </c:pt>
                <c:pt idx="22">
                  <c:v>1047.1014492753623</c:v>
                </c:pt>
                <c:pt idx="23">
                  <c:v>1083.3333333333333</c:v>
                </c:pt>
                <c:pt idx="24">
                  <c:v>1119.5652173913043</c:v>
                </c:pt>
                <c:pt idx="25">
                  <c:v>1155.7971014492753</c:v>
                </c:pt>
                <c:pt idx="26">
                  <c:v>1192.0289855072465</c:v>
                </c:pt>
                <c:pt idx="27">
                  <c:v>1228.2608695652175</c:v>
                </c:pt>
                <c:pt idx="28">
                  <c:v>1264.4927536231885</c:v>
                </c:pt>
                <c:pt idx="29">
                  <c:v>1300.7246376811595</c:v>
                </c:pt>
                <c:pt idx="30">
                  <c:v>1336.9565217391305</c:v>
                </c:pt>
                <c:pt idx="31">
                  <c:v>1373.1884057971015</c:v>
                </c:pt>
                <c:pt idx="32">
                  <c:v>1409.4202898550725</c:v>
                </c:pt>
                <c:pt idx="33">
                  <c:v>1445.6521739130435</c:v>
                </c:pt>
                <c:pt idx="34">
                  <c:v>1481.8840579710145</c:v>
                </c:pt>
                <c:pt idx="35">
                  <c:v>1518.1159420289855</c:v>
                </c:pt>
                <c:pt idx="36">
                  <c:v>1554.3478260869565</c:v>
                </c:pt>
                <c:pt idx="37">
                  <c:v>1590.5797101449275</c:v>
                </c:pt>
                <c:pt idx="38">
                  <c:v>1626.8115942028985</c:v>
                </c:pt>
                <c:pt idx="39">
                  <c:v>1663.0434782608695</c:v>
                </c:pt>
                <c:pt idx="40">
                  <c:v>1699.2753623188405</c:v>
                </c:pt>
                <c:pt idx="41">
                  <c:v>1735.5072463768115</c:v>
                </c:pt>
                <c:pt idx="42">
                  <c:v>1771.7391304347825</c:v>
                </c:pt>
                <c:pt idx="43">
                  <c:v>1807.9710144927535</c:v>
                </c:pt>
                <c:pt idx="44">
                  <c:v>1844.2028985507247</c:v>
                </c:pt>
                <c:pt idx="45">
                  <c:v>1880.4347826086957</c:v>
                </c:pt>
                <c:pt idx="46">
                  <c:v>1916.6666666666667</c:v>
                </c:pt>
                <c:pt idx="47">
                  <c:v>1952.8985507246377</c:v>
                </c:pt>
                <c:pt idx="48">
                  <c:v>1989.1304347826087</c:v>
                </c:pt>
                <c:pt idx="49">
                  <c:v>2025.3623188405797</c:v>
                </c:pt>
                <c:pt idx="50">
                  <c:v>2061.5942028985505</c:v>
                </c:pt>
                <c:pt idx="51">
                  <c:v>2097.8260869565215</c:v>
                </c:pt>
                <c:pt idx="52">
                  <c:v>2134.057971014493</c:v>
                </c:pt>
                <c:pt idx="53">
                  <c:v>2170.289855072464</c:v>
                </c:pt>
                <c:pt idx="54">
                  <c:v>2206.521739130435</c:v>
                </c:pt>
                <c:pt idx="55">
                  <c:v>2242.753623188406</c:v>
                </c:pt>
                <c:pt idx="56">
                  <c:v>2278.985507246377</c:v>
                </c:pt>
                <c:pt idx="57">
                  <c:v>2315.217391304348</c:v>
                </c:pt>
              </c:numCache>
            </c:numRef>
          </c:xVal>
          <c:yVal>
            <c:numRef>
              <c:f>'#ofTurns'!$AV$8:$AV$65</c:f>
              <c:numCache>
                <c:formatCode>0.00</c:formatCode>
                <c:ptCount val="58"/>
                <c:pt idx="0">
                  <c:v>1378.1921585582145</c:v>
                </c:pt>
                <c:pt idx="1">
                  <c:v>1474.6833432977915</c:v>
                </c:pt>
                <c:pt idx="2">
                  <c:v>1565.2374580518299</c:v>
                </c:pt>
                <c:pt idx="3">
                  <c:v>1650.8318016009857</c:v>
                </c:pt>
                <c:pt idx="4">
                  <c:v>1732.2017706565703</c:v>
                </c:pt>
                <c:pt idx="5">
                  <c:v>1809.9172111879479</c:v>
                </c:pt>
                <c:pt idx="6">
                  <c:v>1884.4303246453446</c:v>
                </c:pt>
                <c:pt idx="7">
                  <c:v>1956.1070997088991</c:v>
                </c:pt>
                <c:pt idx="8">
                  <c:v>2025.2487063618046</c:v>
                </c:pt>
                <c:pt idx="9">
                  <c:v>2092.1065125152604</c:v>
                </c:pt>
                <c:pt idx="10">
                  <c:v>2156.8929034139287</c:v>
                </c:pt>
                <c:pt idx="11">
                  <c:v>2219.7892543856424</c:v>
                </c:pt>
                <c:pt idx="12">
                  <c:v>2280.9519221094006</c:v>
                </c:pt>
                <c:pt idx="13">
                  <c:v>2340.5168249904063</c:v>
                </c:pt>
                <c:pt idx="14">
                  <c:v>2398.6029986539606</c:v>
                </c:pt>
                <c:pt idx="15">
                  <c:v>2455.3153936389463</c:v>
                </c:pt>
                <c:pt idx="16">
                  <c:v>2510.7471038177018</c:v>
                </c:pt>
                <c:pt idx="17">
                  <c:v>2564.9811610258612</c:v>
                </c:pt>
                <c:pt idx="18">
                  <c:v>2618.0919948516284</c:v>
                </c:pt>
                <c:pt idx="19">
                  <c:v>2670.146630916508</c:v>
                </c:pt>
                <c:pt idx="20">
                  <c:v>2721.2056827228953</c:v>
                </c:pt>
                <c:pt idx="21">
                  <c:v>2771.3241789390104</c:v>
                </c:pt>
                <c:pt idx="22">
                  <c:v>2820.5522583105212</c:v>
                </c:pt>
                <c:pt idx="23">
                  <c:v>2868.9357572014724</c:v>
                </c:pt>
                <c:pt idx="24">
                  <c:v>2916.5167093705782</c:v>
                </c:pt>
                <c:pt idx="25">
                  <c:v>2963.3337734933589</c:v>
                </c:pt>
                <c:pt idx="26">
                  <c:v>3009.4226008015212</c:v>
                </c:pt>
                <c:pt idx="27">
                  <c:v>3054.8161527829443</c:v>
                </c:pt>
                <c:pt idx="28">
                  <c:v>3099.5449769913312</c:v>
                </c:pt>
                <c:pt idx="29">
                  <c:v>3143.6374475248886</c:v>
                </c:pt>
                <c:pt idx="30">
                  <c:v>3187.1199755530697</c:v>
                </c:pt>
                <c:pt idx="31">
                  <c:v>3230.0171943285372</c:v>
                </c:pt>
                <c:pt idx="32">
                  <c:v>3272.3521223649814</c:v>
                </c:pt>
                <c:pt idx="33">
                  <c:v>3314.1463078499119</c:v>
                </c:pt>
                <c:pt idx="34">
                  <c:v>3355.4199568643867</c:v>
                </c:pt>
                <c:pt idx="35">
                  <c:v>3396.1920475751076</c:v>
                </c:pt>
                <c:pt idx="36">
                  <c:v>3436.480432230192</c:v>
                </c:pt>
                <c:pt idx="37">
                  <c:v>3476.3019285139217</c:v>
                </c:pt>
                <c:pt idx="38">
                  <c:v>3515.6724015866739</c:v>
                </c:pt>
                <c:pt idx="39">
                  <c:v>3554.6068379452054</c:v>
                </c:pt>
                <c:pt idx="40">
                  <c:v>3593.1194120785094</c:v>
                </c:pt>
                <c:pt idx="41">
                  <c:v>3631.2235467599639</c:v>
                </c:pt>
                <c:pt idx="42">
                  <c:v>3668.9319677029466</c:v>
                </c:pt>
                <c:pt idx="43">
                  <c:v>3706.2567532108751</c:v>
                </c:pt>
                <c:pt idx="44">
                  <c:v>3743.2093793708382</c:v>
                </c:pt>
                <c:pt idx="45">
                  <c:v>3779.8007612701522</c:v>
                </c:pt>
                <c:pt idx="46">
                  <c:v>3816.0412906554116</c:v>
                </c:pt>
                <c:pt idx="47">
                  <c:v>3851.9408704022999</c:v>
                </c:pt>
                <c:pt idx="48">
                  <c:v>3887.5089461201542</c:v>
                </c:pt>
                <c:pt idx="49">
                  <c:v>3922.7545351771414</c:v>
                </c:pt>
                <c:pt idx="50">
                  <c:v>3957.6862533987492</c:v>
                </c:pt>
                <c:pt idx="51">
                  <c:v>3992.3123396635729</c:v>
                </c:pt>
                <c:pt idx="52">
                  <c:v>4026.6406785953268</c:v>
                </c:pt>
                <c:pt idx="53">
                  <c:v>4060.6788215281485</c:v>
                </c:pt>
                <c:pt idx="54">
                  <c:v>4094.4340059031156</c:v>
                </c:pt>
                <c:pt idx="55">
                  <c:v>4127.9131732371061</c:v>
                </c:pt>
                <c:pt idx="56">
                  <c:v>4161.1229857903782</c:v>
                </c:pt>
                <c:pt idx="57">
                  <c:v>4194.069842046224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'#ofTurns'!$AY$1</c:f>
              <c:strCache>
                <c:ptCount val="1"/>
                <c:pt idx="0">
                  <c:v>Total Loss(W)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'#ofTurns'!$V$8:$V$65</c:f>
              <c:numCache>
                <c:formatCode>0</c:formatCode>
                <c:ptCount val="58"/>
                <c:pt idx="0">
                  <c:v>250</c:v>
                </c:pt>
                <c:pt idx="1">
                  <c:v>286.231884057971</c:v>
                </c:pt>
                <c:pt idx="2">
                  <c:v>322.463768115942</c:v>
                </c:pt>
                <c:pt idx="3">
                  <c:v>358.69565217391306</c:v>
                </c:pt>
                <c:pt idx="4">
                  <c:v>394.92753623188406</c:v>
                </c:pt>
                <c:pt idx="5">
                  <c:v>431.15942028985506</c:v>
                </c:pt>
                <c:pt idx="6">
                  <c:v>467.39130434782606</c:v>
                </c:pt>
                <c:pt idx="7">
                  <c:v>503.62318840579712</c:v>
                </c:pt>
                <c:pt idx="8">
                  <c:v>539.85507246376812</c:v>
                </c:pt>
                <c:pt idx="9">
                  <c:v>576.08695652173913</c:v>
                </c:pt>
                <c:pt idx="10">
                  <c:v>612.31884057971013</c:v>
                </c:pt>
                <c:pt idx="11">
                  <c:v>648.55072463768113</c:v>
                </c:pt>
                <c:pt idx="12">
                  <c:v>684.78260869565213</c:v>
                </c:pt>
                <c:pt idx="13">
                  <c:v>721.01449275362324</c:v>
                </c:pt>
                <c:pt idx="14">
                  <c:v>757.24637681159425</c:v>
                </c:pt>
                <c:pt idx="15">
                  <c:v>793.47826086956525</c:v>
                </c:pt>
                <c:pt idx="16">
                  <c:v>829.71014492753625</c:v>
                </c:pt>
                <c:pt idx="17">
                  <c:v>865.94202898550725</c:v>
                </c:pt>
                <c:pt idx="18">
                  <c:v>902.17391304347825</c:v>
                </c:pt>
                <c:pt idx="19">
                  <c:v>938.40579710144925</c:v>
                </c:pt>
                <c:pt idx="20">
                  <c:v>974.63768115942025</c:v>
                </c:pt>
                <c:pt idx="21">
                  <c:v>1010.8695652173913</c:v>
                </c:pt>
                <c:pt idx="22">
                  <c:v>1047.1014492753623</c:v>
                </c:pt>
                <c:pt idx="23">
                  <c:v>1083.3333333333333</c:v>
                </c:pt>
                <c:pt idx="24">
                  <c:v>1119.5652173913043</c:v>
                </c:pt>
                <c:pt idx="25">
                  <c:v>1155.7971014492753</c:v>
                </c:pt>
                <c:pt idx="26">
                  <c:v>1192.0289855072465</c:v>
                </c:pt>
                <c:pt idx="27">
                  <c:v>1228.2608695652175</c:v>
                </c:pt>
                <c:pt idx="28">
                  <c:v>1264.4927536231885</c:v>
                </c:pt>
                <c:pt idx="29">
                  <c:v>1300.7246376811595</c:v>
                </c:pt>
                <c:pt idx="30">
                  <c:v>1336.9565217391305</c:v>
                </c:pt>
                <c:pt idx="31">
                  <c:v>1373.1884057971015</c:v>
                </c:pt>
                <c:pt idx="32">
                  <c:v>1409.4202898550725</c:v>
                </c:pt>
                <c:pt idx="33">
                  <c:v>1445.6521739130435</c:v>
                </c:pt>
                <c:pt idx="34">
                  <c:v>1481.8840579710145</c:v>
                </c:pt>
                <c:pt idx="35">
                  <c:v>1518.1159420289855</c:v>
                </c:pt>
                <c:pt idx="36">
                  <c:v>1554.3478260869565</c:v>
                </c:pt>
                <c:pt idx="37">
                  <c:v>1590.5797101449275</c:v>
                </c:pt>
                <c:pt idx="38">
                  <c:v>1626.8115942028985</c:v>
                </c:pt>
                <c:pt idx="39">
                  <c:v>1663.0434782608695</c:v>
                </c:pt>
                <c:pt idx="40">
                  <c:v>1699.2753623188405</c:v>
                </c:pt>
                <c:pt idx="41">
                  <c:v>1735.5072463768115</c:v>
                </c:pt>
                <c:pt idx="42">
                  <c:v>1771.7391304347825</c:v>
                </c:pt>
                <c:pt idx="43">
                  <c:v>1807.9710144927535</c:v>
                </c:pt>
                <c:pt idx="44">
                  <c:v>1844.2028985507247</c:v>
                </c:pt>
                <c:pt idx="45">
                  <c:v>1880.4347826086957</c:v>
                </c:pt>
                <c:pt idx="46">
                  <c:v>1916.6666666666667</c:v>
                </c:pt>
                <c:pt idx="47">
                  <c:v>1952.8985507246377</c:v>
                </c:pt>
                <c:pt idx="48">
                  <c:v>1989.1304347826087</c:v>
                </c:pt>
                <c:pt idx="49">
                  <c:v>2025.3623188405797</c:v>
                </c:pt>
                <c:pt idx="50">
                  <c:v>2061.5942028985505</c:v>
                </c:pt>
                <c:pt idx="51">
                  <c:v>2097.8260869565215</c:v>
                </c:pt>
                <c:pt idx="52">
                  <c:v>2134.057971014493</c:v>
                </c:pt>
                <c:pt idx="53">
                  <c:v>2170.289855072464</c:v>
                </c:pt>
                <c:pt idx="54">
                  <c:v>2206.521739130435</c:v>
                </c:pt>
                <c:pt idx="55">
                  <c:v>2242.753623188406</c:v>
                </c:pt>
                <c:pt idx="56">
                  <c:v>2278.985507246377</c:v>
                </c:pt>
                <c:pt idx="57">
                  <c:v>2315.217391304348</c:v>
                </c:pt>
              </c:numCache>
            </c:numRef>
          </c:xVal>
          <c:yVal>
            <c:numRef>
              <c:f>'#ofTurns'!$AY$8:$AY$65</c:f>
              <c:numCache>
                <c:formatCode>0.000000</c:formatCode>
                <c:ptCount val="58"/>
                <c:pt idx="0">
                  <c:v>12627.528743633769</c:v>
                </c:pt>
                <c:pt idx="1">
                  <c:v>10819.268297244758</c:v>
                </c:pt>
                <c:pt idx="2">
                  <c:v>9515.565215221246</c:v>
                </c:pt>
                <c:pt idx="3">
                  <c:v>8543.0710469108653</c:v>
                </c:pt>
                <c:pt idx="4">
                  <c:v>7798.0897588046701</c:v>
                </c:pt>
                <c:pt idx="5">
                  <c:v>7215.1771758221757</c:v>
                </c:pt>
                <c:pt idx="6">
                  <c:v>6751.202948693448</c:v>
                </c:pt>
                <c:pt idx="7">
                  <c:v>6376.7082736087423</c:v>
                </c:pt>
                <c:pt idx="8">
                  <c:v>6070.9593329675108</c:v>
                </c:pt>
                <c:pt idx="9">
                  <c:v>5818.9853936541022</c:v>
                </c:pt>
                <c:pt idx="10">
                  <c:v>5609.7361368145866</c:v>
                </c:pt>
                <c:pt idx="11">
                  <c:v>5434.8970015333143</c:v>
                </c:pt>
                <c:pt idx="12">
                  <c:v>5288.1055190065035</c:v>
                </c:pt>
                <c:pt idx="13">
                  <c:v>5164.419768898344</c:v>
                </c:pt>
                <c:pt idx="14">
                  <c:v>5059.9497760686518</c:v>
                </c:pt>
                <c:pt idx="15">
                  <c:v>4971.5968099757592</c:v>
                </c:pt>
                <c:pt idx="16">
                  <c:v>4896.8657117025477</c:v>
                </c:pt>
                <c:pt idx="17">
                  <c:v>4833.7276213539544</c:v>
                </c:pt>
                <c:pt idx="18">
                  <c:v>4780.5181094525615</c:v>
                </c:pt>
                <c:pt idx="19">
                  <c:v>4735.8605801947315</c:v>
                </c:pt>
                <c:pt idx="20">
                  <c:v>4698.6079799881427</c:v>
                </c:pt>
                <c:pt idx="21">
                  <c:v>4667.7979440153686</c:v>
                </c:pt>
                <c:pt idx="22">
                  <c:v>4642.6179300257718</c:v>
                </c:pt>
                <c:pt idx="23">
                  <c:v>4622.377859539306</c:v>
                </c:pt>
                <c:pt idx="24">
                  <c:v>4606.4884620473213</c:v>
                </c:pt>
                <c:pt idx="25">
                  <c:v>4594.4439939844051</c:v>
                </c:pt>
                <c:pt idx="26">
                  <c:v>4585.8083442126263</c:v>
                </c:pt>
                <c:pt idx="27">
                  <c:v>4580.2037833183313</c:v>
                </c:pt>
                <c:pt idx="28">
                  <c:v>4577.3017933265073</c:v>
                </c:pt>
                <c:pt idx="29">
                  <c:v>4576.8155467010956</c:v>
                </c:pt>
                <c:pt idx="30">
                  <c:v>4578.4937019956742</c:v>
                </c:pt>
                <c:pt idx="31">
                  <c:v>4582.1152575266351</c:v>
                </c:pt>
                <c:pt idx="32">
                  <c:v>4587.4852605178221</c:v>
                </c:pt>
                <c:pt idx="33">
                  <c:v>4594.4312119937331</c:v>
                </c:pt>
                <c:pt idx="34">
                  <c:v>4602.8000406532265</c:v>
                </c:pt>
                <c:pt idx="35">
                  <c:v>4612.4555444932375</c:v>
                </c:pt>
                <c:pt idx="36">
                  <c:v>4623.2762188745219</c:v>
                </c:pt>
                <c:pt idx="37">
                  <c:v>4635.1534053625182</c:v>
                </c:pt>
                <c:pt idx="38">
                  <c:v>4647.9897080303845</c:v>
                </c:pt>
                <c:pt idx="39">
                  <c:v>4661.6976337248843</c:v>
                </c:pt>
                <c:pt idx="40">
                  <c:v>4676.1984206343241</c:v>
                </c:pt>
                <c:pt idx="41">
                  <c:v>4691.4210257910627</c:v>
                </c:pt>
                <c:pt idx="42">
                  <c:v>4707.3012472191904</c:v>
                </c:pt>
                <c:pt idx="43">
                  <c:v>4723.7809605548064</c:v>
                </c:pt>
                <c:pt idx="44">
                  <c:v>4740.8074533190929</c:v>
                </c:pt>
                <c:pt idx="45">
                  <c:v>4758.3328427667457</c:v>
                </c:pt>
                <c:pt idx="46">
                  <c:v>4776.313565484752</c:v>
                </c:pt>
                <c:pt idx="47">
                  <c:v>4794.7099287739866</c:v>
                </c:pt>
                <c:pt idx="48">
                  <c:v>4813.4857153835801</c:v>
                </c:pt>
                <c:pt idx="49">
                  <c:v>4832.6078344455718</c:v>
                </c:pt>
                <c:pt idx="50">
                  <c:v>4852.0460125224326</c:v>
                </c:pt>
                <c:pt idx="51">
                  <c:v>4871.7725195711628</c:v>
                </c:pt>
                <c:pt idx="52">
                  <c:v>4891.7619253756311</c:v>
                </c:pt>
                <c:pt idx="53">
                  <c:v>4911.9908826286364</c:v>
                </c:pt>
                <c:pt idx="54">
                  <c:v>4932.4379333770075</c:v>
                </c:pt>
                <c:pt idx="55">
                  <c:v>4953.0833359936978</c:v>
                </c:pt>
                <c:pt idx="56">
                  <c:v>4973.9089102234657</c:v>
                </c:pt>
                <c:pt idx="57">
                  <c:v>4994.8978981747905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77936"/>
        <c:axId val="147478496"/>
      </c:scatterChart>
      <c:valAx>
        <c:axId val="14747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N2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9747324411395244"/>
              <c:y val="0.90519837955203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7478496"/>
        <c:crosses val="autoZero"/>
        <c:crossBetween val="midCat"/>
      </c:valAx>
      <c:valAx>
        <c:axId val="1474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747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vs #</a:t>
            </a:r>
            <a:r>
              <a:rPr lang="en-US" baseline="0"/>
              <a:t> of turns @2</a:t>
            </a:r>
            <a:endParaRPr lang="tr-T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'#ofTurns'!$AL$1</c:f>
              <c:strCache>
                <c:ptCount val="1"/>
                <c:pt idx="0">
                  <c:v>Cost_core($)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'#ofTurns'!$V$2:$V$65</c:f>
              <c:numCache>
                <c:formatCode>0</c:formatCode>
                <c:ptCount val="64"/>
                <c:pt idx="0">
                  <c:v>32.608695652173914</c:v>
                </c:pt>
                <c:pt idx="1">
                  <c:v>68.840579710144922</c:v>
                </c:pt>
                <c:pt idx="2">
                  <c:v>105.07246376811594</c:v>
                </c:pt>
                <c:pt idx="3">
                  <c:v>141.30434782608697</c:v>
                </c:pt>
                <c:pt idx="4">
                  <c:v>177.53623188405797</c:v>
                </c:pt>
                <c:pt idx="5">
                  <c:v>213.768115942029</c:v>
                </c:pt>
                <c:pt idx="6">
                  <c:v>250</c:v>
                </c:pt>
                <c:pt idx="7">
                  <c:v>286.231884057971</c:v>
                </c:pt>
                <c:pt idx="8">
                  <c:v>322.463768115942</c:v>
                </c:pt>
                <c:pt idx="9">
                  <c:v>358.69565217391306</c:v>
                </c:pt>
                <c:pt idx="10">
                  <c:v>394.92753623188406</c:v>
                </c:pt>
                <c:pt idx="11">
                  <c:v>431.15942028985506</c:v>
                </c:pt>
                <c:pt idx="12">
                  <c:v>467.39130434782606</c:v>
                </c:pt>
                <c:pt idx="13">
                  <c:v>503.62318840579712</c:v>
                </c:pt>
                <c:pt idx="14">
                  <c:v>539.85507246376812</c:v>
                </c:pt>
                <c:pt idx="15">
                  <c:v>576.08695652173913</c:v>
                </c:pt>
                <c:pt idx="16">
                  <c:v>612.31884057971013</c:v>
                </c:pt>
                <c:pt idx="17">
                  <c:v>648.55072463768113</c:v>
                </c:pt>
                <c:pt idx="18">
                  <c:v>684.78260869565213</c:v>
                </c:pt>
                <c:pt idx="19">
                  <c:v>721.01449275362324</c:v>
                </c:pt>
                <c:pt idx="20">
                  <c:v>757.24637681159425</c:v>
                </c:pt>
                <c:pt idx="21">
                  <c:v>793.47826086956525</c:v>
                </c:pt>
                <c:pt idx="22">
                  <c:v>829.71014492753625</c:v>
                </c:pt>
                <c:pt idx="23">
                  <c:v>865.94202898550725</c:v>
                </c:pt>
                <c:pt idx="24">
                  <c:v>902.17391304347825</c:v>
                </c:pt>
                <c:pt idx="25">
                  <c:v>938.40579710144925</c:v>
                </c:pt>
                <c:pt idx="26">
                  <c:v>974.63768115942025</c:v>
                </c:pt>
                <c:pt idx="27">
                  <c:v>1010.8695652173913</c:v>
                </c:pt>
                <c:pt idx="28">
                  <c:v>1047.1014492753623</c:v>
                </c:pt>
                <c:pt idx="29">
                  <c:v>1083.3333333333333</c:v>
                </c:pt>
                <c:pt idx="30">
                  <c:v>1119.5652173913043</c:v>
                </c:pt>
                <c:pt idx="31">
                  <c:v>1155.7971014492753</c:v>
                </c:pt>
                <c:pt idx="32">
                  <c:v>1192.0289855072465</c:v>
                </c:pt>
                <c:pt idx="33">
                  <c:v>1228.2608695652175</c:v>
                </c:pt>
                <c:pt idx="34">
                  <c:v>1264.4927536231885</c:v>
                </c:pt>
                <c:pt idx="35">
                  <c:v>1300.7246376811595</c:v>
                </c:pt>
                <c:pt idx="36">
                  <c:v>1336.9565217391305</c:v>
                </c:pt>
                <c:pt idx="37">
                  <c:v>1373.1884057971015</c:v>
                </c:pt>
                <c:pt idx="38">
                  <c:v>1409.4202898550725</c:v>
                </c:pt>
                <c:pt idx="39">
                  <c:v>1445.6521739130435</c:v>
                </c:pt>
                <c:pt idx="40">
                  <c:v>1481.8840579710145</c:v>
                </c:pt>
                <c:pt idx="41">
                  <c:v>1518.1159420289855</c:v>
                </c:pt>
                <c:pt idx="42">
                  <c:v>1554.3478260869565</c:v>
                </c:pt>
                <c:pt idx="43">
                  <c:v>1590.5797101449275</c:v>
                </c:pt>
                <c:pt idx="44">
                  <c:v>1626.8115942028985</c:v>
                </c:pt>
                <c:pt idx="45">
                  <c:v>1663.0434782608695</c:v>
                </c:pt>
                <c:pt idx="46">
                  <c:v>1699.2753623188405</c:v>
                </c:pt>
                <c:pt idx="47">
                  <c:v>1735.5072463768115</c:v>
                </c:pt>
                <c:pt idx="48">
                  <c:v>1771.7391304347825</c:v>
                </c:pt>
                <c:pt idx="49">
                  <c:v>1807.9710144927535</c:v>
                </c:pt>
                <c:pt idx="50">
                  <c:v>1844.2028985507247</c:v>
                </c:pt>
                <c:pt idx="51">
                  <c:v>1880.4347826086957</c:v>
                </c:pt>
                <c:pt idx="52">
                  <c:v>1916.6666666666667</c:v>
                </c:pt>
                <c:pt idx="53">
                  <c:v>1952.8985507246377</c:v>
                </c:pt>
                <c:pt idx="54">
                  <c:v>1989.1304347826087</c:v>
                </c:pt>
                <c:pt idx="55">
                  <c:v>2025.3623188405797</c:v>
                </c:pt>
                <c:pt idx="56">
                  <c:v>2061.5942028985505</c:v>
                </c:pt>
                <c:pt idx="57">
                  <c:v>2097.8260869565215</c:v>
                </c:pt>
                <c:pt idx="58">
                  <c:v>2134.057971014493</c:v>
                </c:pt>
                <c:pt idx="59">
                  <c:v>2170.289855072464</c:v>
                </c:pt>
                <c:pt idx="60">
                  <c:v>2206.521739130435</c:v>
                </c:pt>
                <c:pt idx="61">
                  <c:v>2242.753623188406</c:v>
                </c:pt>
                <c:pt idx="62">
                  <c:v>2278.985507246377</c:v>
                </c:pt>
                <c:pt idx="63">
                  <c:v>2315.217391304348</c:v>
                </c:pt>
              </c:numCache>
            </c:numRef>
          </c:xVal>
          <c:yVal>
            <c:numRef>
              <c:f>'#ofTurns'!$AL$2:$AL$65</c:f>
              <c:numCache>
                <c:formatCode>0.00</c:formatCode>
                <c:ptCount val="64"/>
                <c:pt idx="0">
                  <c:v>468216.41504008602</c:v>
                </c:pt>
                <c:pt idx="1">
                  <c:v>155658.1122329325</c:v>
                </c:pt>
                <c:pt idx="2">
                  <c:v>84146.114059454761</c:v>
                </c:pt>
                <c:pt idx="3">
                  <c:v>54980.200754524078</c:v>
                </c:pt>
                <c:pt idx="4">
                  <c:v>39767.687857561425</c:v>
                </c:pt>
                <c:pt idx="5">
                  <c:v>30649.416255542237</c:v>
                </c:pt>
                <c:pt idx="6">
                  <c:v>24669.597774288501</c:v>
                </c:pt>
                <c:pt idx="7">
                  <c:v>20492.510863918789</c:v>
                </c:pt>
                <c:pt idx="8">
                  <c:v>17434.929292038196</c:v>
                </c:pt>
                <c:pt idx="9">
                  <c:v>15114.559748486578</c:v>
                </c:pt>
                <c:pt idx="10">
                  <c:v>13302.385938921274</c:v>
                </c:pt>
                <c:pt idx="11">
                  <c:v>11853.640273320676</c:v>
                </c:pt>
                <c:pt idx="12">
                  <c:v>10672.74698256163</c:v>
                </c:pt>
                <c:pt idx="13">
                  <c:v>9694.3008199557989</c:v>
                </c:pt>
                <c:pt idx="14">
                  <c:v>8872.1724267668997</c:v>
                </c:pt>
                <c:pt idx="15">
                  <c:v>8172.9800024974593</c:v>
                </c:pt>
                <c:pt idx="16">
                  <c:v>7572.0246346505664</c:v>
                </c:pt>
                <c:pt idx="17">
                  <c:v>7050.6748840957725</c:v>
                </c:pt>
                <c:pt idx="18">
                  <c:v>6594.6350809147007</c:v>
                </c:pt>
                <c:pt idx="19">
                  <c:v>6192.7696138331976</c:v>
                </c:pt>
                <c:pt idx="20">
                  <c:v>5836.2867925760784</c:v>
                </c:pt>
                <c:pt idx="21">
                  <c:v>5518.1610007386244</c:v>
                </c:pt>
                <c:pt idx="22">
                  <c:v>5232.7162453615047</c:v>
                </c:pt>
                <c:pt idx="23">
                  <c:v>4975.3211849300296</c:v>
                </c:pt>
                <c:pt idx="24">
                  <c:v>4742.1625320195917</c:v>
                </c:pt>
                <c:pt idx="25">
                  <c:v>4530.0744501715435</c:v>
                </c:pt>
                <c:pt idx="26">
                  <c:v>4336.408546634314</c:v>
                </c:pt>
                <c:pt idx="27">
                  <c:v>4158.933695342891</c:v>
                </c:pt>
                <c:pt idx="28">
                  <c:v>3995.7580520071288</c:v>
                </c:pt>
                <c:pt idx="29">
                  <c:v>3845.2677682847229</c:v>
                </c:pt>
                <c:pt idx="30">
                  <c:v>3706.0784049928579</c:v>
                </c:pt>
                <c:pt idx="31">
                  <c:v>3576.9960975680838</c:v>
                </c:pt>
                <c:pt idx="32">
                  <c:v>3456.9862794103183</c:v>
                </c:pt>
                <c:pt idx="33">
                  <c:v>3345.148312577604</c:v>
                </c:pt>
                <c:pt idx="34">
                  <c:v>3240.6947726648609</c:v>
                </c:pt>
                <c:pt idx="35">
                  <c:v>3142.9344280179976</c:v>
                </c:pt>
                <c:pt idx="36">
                  <c:v>3051.2581720232565</c:v>
                </c:pt>
                <c:pt idx="37">
                  <c:v>2965.1273315747758</c:v>
                </c:pt>
                <c:pt idx="38">
                  <c:v>2884.0638994579849</c:v>
                </c:pt>
                <c:pt idx="39">
                  <c:v>2807.6423336487319</c:v>
                </c:pt>
                <c:pt idx="40">
                  <c:v>2735.4826398878072</c:v>
                </c:pt>
                <c:pt idx="41">
                  <c:v>2667.2445107853737</c:v>
                </c:pt>
                <c:pt idx="42">
                  <c:v>2602.6223391323028</c:v>
                </c:pt>
                <c:pt idx="43">
                  <c:v>2541.3409580013094</c:v>
                </c:pt>
                <c:pt idx="44">
                  <c:v>2483.1519878151548</c:v>
                </c:pt>
                <c:pt idx="45">
                  <c:v>2427.8306924992953</c:v>
                </c:pt>
                <c:pt idx="46">
                  <c:v>2375.1732643767873</c:v>
                </c:pt>
                <c:pt idx="47">
                  <c:v>2324.994471559427</c:v>
                </c:pt>
                <c:pt idx="48">
                  <c:v>2277.1256129742183</c:v>
                </c:pt>
                <c:pt idx="49">
                  <c:v>2231.4127354033571</c:v>
                </c:pt>
                <c:pt idx="50">
                  <c:v>2187.7150744479272</c:v>
                </c:pt>
                <c:pt idx="51">
                  <c:v>2145.9036874925291</c:v>
                </c:pt>
                <c:pt idx="52">
                  <c:v>2105.8602518187286</c:v>
                </c:pt>
                <c:pt idx="53">
                  <c:v>2067.4760052010679</c:v>
                </c:pt>
                <c:pt idx="54">
                  <c:v>2030.6508097882147</c:v>
                </c:pt>
                <c:pt idx="55">
                  <c:v>1995.2923229570843</c:v>
                </c:pt>
                <c:pt idx="56">
                  <c:v>1961.3152612361489</c:v>
                </c:pt>
                <c:pt idx="57">
                  <c:v>1928.640745411381</c:v>
                </c:pt>
                <c:pt idx="58">
                  <c:v>1897.1957166234752</c:v>
                </c:pt>
                <c:pt idx="59">
                  <c:v>1866.9124146940519</c:v>
                </c:pt>
                <c:pt idx="60">
                  <c:v>1837.7279111269563</c:v>
                </c:pt>
                <c:pt idx="61">
                  <c:v>1809.5836902556835</c:v>
                </c:pt>
                <c:pt idx="62">
                  <c:v>1782.4252728795773</c:v>
                </c:pt>
                <c:pt idx="63">
                  <c:v>1756.2018774749261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'#ofTurns'!$AW$1</c:f>
              <c:strCache>
                <c:ptCount val="1"/>
                <c:pt idx="0">
                  <c:v>Cost_cable($)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'#ofTurns'!$V$2:$V$65</c:f>
              <c:numCache>
                <c:formatCode>0</c:formatCode>
                <c:ptCount val="64"/>
                <c:pt idx="0">
                  <c:v>32.608695652173914</c:v>
                </c:pt>
                <c:pt idx="1">
                  <c:v>68.840579710144922</c:v>
                </c:pt>
                <c:pt idx="2">
                  <c:v>105.07246376811594</c:v>
                </c:pt>
                <c:pt idx="3">
                  <c:v>141.30434782608697</c:v>
                </c:pt>
                <c:pt idx="4">
                  <c:v>177.53623188405797</c:v>
                </c:pt>
                <c:pt idx="5">
                  <c:v>213.768115942029</c:v>
                </c:pt>
                <c:pt idx="6">
                  <c:v>250</c:v>
                </c:pt>
                <c:pt idx="7">
                  <c:v>286.231884057971</c:v>
                </c:pt>
                <c:pt idx="8">
                  <c:v>322.463768115942</c:v>
                </c:pt>
                <c:pt idx="9">
                  <c:v>358.69565217391306</c:v>
                </c:pt>
                <c:pt idx="10">
                  <c:v>394.92753623188406</c:v>
                </c:pt>
                <c:pt idx="11">
                  <c:v>431.15942028985506</c:v>
                </c:pt>
                <c:pt idx="12">
                  <c:v>467.39130434782606</c:v>
                </c:pt>
                <c:pt idx="13">
                  <c:v>503.62318840579712</c:v>
                </c:pt>
                <c:pt idx="14">
                  <c:v>539.85507246376812</c:v>
                </c:pt>
                <c:pt idx="15">
                  <c:v>576.08695652173913</c:v>
                </c:pt>
                <c:pt idx="16">
                  <c:v>612.31884057971013</c:v>
                </c:pt>
                <c:pt idx="17">
                  <c:v>648.55072463768113</c:v>
                </c:pt>
                <c:pt idx="18">
                  <c:v>684.78260869565213</c:v>
                </c:pt>
                <c:pt idx="19">
                  <c:v>721.01449275362324</c:v>
                </c:pt>
                <c:pt idx="20">
                  <c:v>757.24637681159425</c:v>
                </c:pt>
                <c:pt idx="21">
                  <c:v>793.47826086956525</c:v>
                </c:pt>
                <c:pt idx="22">
                  <c:v>829.71014492753625</c:v>
                </c:pt>
                <c:pt idx="23">
                  <c:v>865.94202898550725</c:v>
                </c:pt>
                <c:pt idx="24">
                  <c:v>902.17391304347825</c:v>
                </c:pt>
                <c:pt idx="25">
                  <c:v>938.40579710144925</c:v>
                </c:pt>
                <c:pt idx="26">
                  <c:v>974.63768115942025</c:v>
                </c:pt>
                <c:pt idx="27">
                  <c:v>1010.8695652173913</c:v>
                </c:pt>
                <c:pt idx="28">
                  <c:v>1047.1014492753623</c:v>
                </c:pt>
                <c:pt idx="29">
                  <c:v>1083.3333333333333</c:v>
                </c:pt>
                <c:pt idx="30">
                  <c:v>1119.5652173913043</c:v>
                </c:pt>
                <c:pt idx="31">
                  <c:v>1155.7971014492753</c:v>
                </c:pt>
                <c:pt idx="32">
                  <c:v>1192.0289855072465</c:v>
                </c:pt>
                <c:pt idx="33">
                  <c:v>1228.2608695652175</c:v>
                </c:pt>
                <c:pt idx="34">
                  <c:v>1264.4927536231885</c:v>
                </c:pt>
                <c:pt idx="35">
                  <c:v>1300.7246376811595</c:v>
                </c:pt>
                <c:pt idx="36">
                  <c:v>1336.9565217391305</c:v>
                </c:pt>
                <c:pt idx="37">
                  <c:v>1373.1884057971015</c:v>
                </c:pt>
                <c:pt idx="38">
                  <c:v>1409.4202898550725</c:v>
                </c:pt>
                <c:pt idx="39">
                  <c:v>1445.6521739130435</c:v>
                </c:pt>
                <c:pt idx="40">
                  <c:v>1481.8840579710145</c:v>
                </c:pt>
                <c:pt idx="41">
                  <c:v>1518.1159420289855</c:v>
                </c:pt>
                <c:pt idx="42">
                  <c:v>1554.3478260869565</c:v>
                </c:pt>
                <c:pt idx="43">
                  <c:v>1590.5797101449275</c:v>
                </c:pt>
                <c:pt idx="44">
                  <c:v>1626.8115942028985</c:v>
                </c:pt>
                <c:pt idx="45">
                  <c:v>1663.0434782608695</c:v>
                </c:pt>
                <c:pt idx="46">
                  <c:v>1699.2753623188405</c:v>
                </c:pt>
                <c:pt idx="47">
                  <c:v>1735.5072463768115</c:v>
                </c:pt>
                <c:pt idx="48">
                  <c:v>1771.7391304347825</c:v>
                </c:pt>
                <c:pt idx="49">
                  <c:v>1807.9710144927535</c:v>
                </c:pt>
                <c:pt idx="50">
                  <c:v>1844.2028985507247</c:v>
                </c:pt>
                <c:pt idx="51">
                  <c:v>1880.4347826086957</c:v>
                </c:pt>
                <c:pt idx="52">
                  <c:v>1916.6666666666667</c:v>
                </c:pt>
                <c:pt idx="53">
                  <c:v>1952.8985507246377</c:v>
                </c:pt>
                <c:pt idx="54">
                  <c:v>1989.1304347826087</c:v>
                </c:pt>
                <c:pt idx="55">
                  <c:v>2025.3623188405797</c:v>
                </c:pt>
                <c:pt idx="56">
                  <c:v>2061.5942028985505</c:v>
                </c:pt>
                <c:pt idx="57">
                  <c:v>2097.8260869565215</c:v>
                </c:pt>
                <c:pt idx="58">
                  <c:v>2134.057971014493</c:v>
                </c:pt>
                <c:pt idx="59">
                  <c:v>2170.289855072464</c:v>
                </c:pt>
                <c:pt idx="60">
                  <c:v>2206.521739130435</c:v>
                </c:pt>
                <c:pt idx="61">
                  <c:v>2242.753623188406</c:v>
                </c:pt>
                <c:pt idx="62">
                  <c:v>2278.985507246377</c:v>
                </c:pt>
                <c:pt idx="63">
                  <c:v>2315.217391304348</c:v>
                </c:pt>
              </c:numCache>
            </c:numRef>
          </c:xVal>
          <c:yVal>
            <c:numRef>
              <c:f>'#ofTurns'!$AW:$AW</c:f>
              <c:numCache>
                <c:formatCode>0.00</c:formatCode>
                <c:ptCount val="1048576"/>
                <c:pt idx="0" formatCode="General">
                  <c:v>0</c:v>
                </c:pt>
                <c:pt idx="1">
                  <c:v>187.26827205579229</c:v>
                </c:pt>
                <c:pt idx="2">
                  <c:v>272.09449107422682</c:v>
                </c:pt>
                <c:pt idx="3">
                  <c:v>336.1568360559142</c:v>
                </c:pt>
                <c:pt idx="4">
                  <c:v>389.82999471731654</c:v>
                </c:pt>
                <c:pt idx="5">
                  <c:v>436.95930146351537</c:v>
                </c:pt>
                <c:pt idx="6">
                  <c:v>479.47829720401694</c:v>
                </c:pt>
                <c:pt idx="7">
                  <c:v>518.52236580869283</c:v>
                </c:pt>
                <c:pt idx="8">
                  <c:v>554.82560340887665</c:v>
                </c:pt>
                <c:pt idx="9">
                  <c:v>588.89511506906263</c:v>
                </c:pt>
                <c:pt idx="10">
                  <c:v>621.09859354726018</c:v>
                </c:pt>
                <c:pt idx="11">
                  <c:v>651.71271988550677</c:v>
                </c:pt>
                <c:pt idx="12">
                  <c:v>680.95188935397266</c:v>
                </c:pt>
                <c:pt idx="13">
                  <c:v>708.98623538748996</c:v>
                </c:pt>
                <c:pt idx="14">
                  <c:v>735.95345526949291</c:v>
                </c:pt>
                <c:pt idx="15">
                  <c:v>761.9668593037926</c:v>
                </c:pt>
                <c:pt idx="16">
                  <c:v>787.12102057527738</c:v>
                </c:pt>
                <c:pt idx="17">
                  <c:v>811.49584557509991</c:v>
                </c:pt>
                <c:pt idx="18">
                  <c:v>835.15957381797796</c:v>
                </c:pt>
                <c:pt idx="19">
                  <c:v>858.17103195925176</c:v>
                </c:pt>
                <c:pt idx="20">
                  <c:v>880.58135708643476</c:v>
                </c:pt>
                <c:pt idx="21">
                  <c:v>902.43533441591683</c:v>
                </c:pt>
                <c:pt idx="22">
                  <c:v>923.77244987959421</c:v>
                </c:pt>
                <c:pt idx="23">
                  <c:v>944.62772853157787</c:v>
                </c:pt>
                <c:pt idx="24">
                  <c:v>965.03240974845414</c:v>
                </c:pt>
                <c:pt idx="25">
                  <c:v>985.01449645123921</c:v>
                </c:pt>
                <c:pt idx="26">
                  <c:v>1004.5992059389997</c:v>
                </c:pt>
                <c:pt idx="27">
                  <c:v>1023.8093430553606</c:v>
                </c:pt>
                <c:pt idx="28">
                  <c:v>1042.6656114409975</c:v>
                </c:pt>
                <c:pt idx="29">
                  <c:v>1061.1868749828227</c:v>
                </c:pt>
                <c:pt idx="30">
                  <c:v>1079.390378866696</c:v>
                </c:pt>
                <c:pt idx="31">
                  <c:v>1097.2919376101192</c:v>
                </c:pt>
                <c:pt idx="32">
                  <c:v>1114.9060959104809</c:v>
                </c:pt>
                <c:pt idx="33">
                  <c:v>1132.246266963389</c:v>
                </c:pt>
                <c:pt idx="34">
                  <c:v>1149.324851992121</c:v>
                </c:pt>
                <c:pt idx="35">
                  <c:v>1166.153344016511</c:v>
                </c:pt>
                <c:pt idx="36">
                  <c:v>1182.7424183291439</c:v>
                </c:pt>
                <c:pt idx="37">
                  <c:v>1199.1020117026123</c:v>
                </c:pt>
                <c:pt idx="38">
                  <c:v>1215.2413919972573</c:v>
                </c:pt>
                <c:pt idx="39">
                  <c:v>1231.169219554165</c:v>
                </c:pt>
                <c:pt idx="40">
                  <c:v>1246.8936015281306</c:v>
                </c:pt>
                <c:pt idx="41">
                  <c:v>1262.4221401282427</c:v>
                </c:pt>
                <c:pt idx="42">
                  <c:v>1277.7619755808016</c:v>
                </c:pt>
                <c:pt idx="43">
                  <c:v>1292.9198245035664</c:v>
                </c:pt>
                <c:pt idx="44">
                  <c:v>1307.902014276495</c:v>
                </c:pt>
                <c:pt idx="45">
                  <c:v>1322.7145139079307</c:v>
                </c:pt>
                <c:pt idx="46">
                  <c:v>1337.3629618233315</c:v>
                </c:pt>
                <c:pt idx="47">
                  <c:v>1351.8526909434527</c:v>
                </c:pt>
                <c:pt idx="48">
                  <c:v>1366.188751368285</c:v>
                </c:pt>
                <c:pt idx="49">
                  <c:v>1380.3759309403415</c:v>
                </c:pt>
                <c:pt idx="50">
                  <c:v>1394.4187739246754</c:v>
                </c:pt>
                <c:pt idx="51">
                  <c:v>1408.3215980122491</c:v>
                </c:pt>
                <c:pt idx="52">
                  <c:v>1422.0885098269921</c:v>
                </c:pt>
                <c:pt idx="53">
                  <c:v>1435.7234190944073</c:v>
                </c:pt>
                <c:pt idx="54">
                  <c:v>1449.2300516102734</c:v>
                </c:pt>
                <c:pt idx="55">
                  <c:v>1462.6119611313509</c:v>
                </c:pt>
                <c:pt idx="56">
                  <c:v>1475.87254029563</c:v>
                </c:pt>
                <c:pt idx="57">
                  <c:v>1489.0150306672049</c:v>
                </c:pt>
                <c:pt idx="58">
                  <c:v>1502.0425319900355</c:v>
                </c:pt>
                <c:pt idx="59">
                  <c:v>1514.9580107254515</c:v>
                </c:pt>
                <c:pt idx="60">
                  <c:v>1527.7643079400034</c:v>
                </c:pt>
                <c:pt idx="61">
                  <c:v>1540.4641466030871</c:v>
                </c:pt>
                <c:pt idx="62">
                  <c:v>1553.0601383474364</c:v>
                </c:pt>
                <c:pt idx="63">
                  <c:v>1565.5547897400263</c:v>
                </c:pt>
                <c:pt idx="64">
                  <c:v>1577.9505081060429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'#ofTurns'!$BB$1</c:f>
              <c:strCache>
                <c:ptCount val="1"/>
                <c:pt idx="0">
                  <c:v>Total_initial cost($)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'#ofTurns'!$V$2:$V$65</c:f>
              <c:numCache>
                <c:formatCode>0</c:formatCode>
                <c:ptCount val="64"/>
                <c:pt idx="0">
                  <c:v>32.608695652173914</c:v>
                </c:pt>
                <c:pt idx="1">
                  <c:v>68.840579710144922</c:v>
                </c:pt>
                <c:pt idx="2">
                  <c:v>105.07246376811594</c:v>
                </c:pt>
                <c:pt idx="3">
                  <c:v>141.30434782608697</c:v>
                </c:pt>
                <c:pt idx="4">
                  <c:v>177.53623188405797</c:v>
                </c:pt>
                <c:pt idx="5">
                  <c:v>213.768115942029</c:v>
                </c:pt>
                <c:pt idx="6">
                  <c:v>250</c:v>
                </c:pt>
                <c:pt idx="7">
                  <c:v>286.231884057971</c:v>
                </c:pt>
                <c:pt idx="8">
                  <c:v>322.463768115942</c:v>
                </c:pt>
                <c:pt idx="9">
                  <c:v>358.69565217391306</c:v>
                </c:pt>
                <c:pt idx="10">
                  <c:v>394.92753623188406</c:v>
                </c:pt>
                <c:pt idx="11">
                  <c:v>431.15942028985506</c:v>
                </c:pt>
                <c:pt idx="12">
                  <c:v>467.39130434782606</c:v>
                </c:pt>
                <c:pt idx="13">
                  <c:v>503.62318840579712</c:v>
                </c:pt>
                <c:pt idx="14">
                  <c:v>539.85507246376812</c:v>
                </c:pt>
                <c:pt idx="15">
                  <c:v>576.08695652173913</c:v>
                </c:pt>
                <c:pt idx="16">
                  <c:v>612.31884057971013</c:v>
                </c:pt>
                <c:pt idx="17">
                  <c:v>648.55072463768113</c:v>
                </c:pt>
                <c:pt idx="18">
                  <c:v>684.78260869565213</c:v>
                </c:pt>
                <c:pt idx="19">
                  <c:v>721.01449275362324</c:v>
                </c:pt>
                <c:pt idx="20">
                  <c:v>757.24637681159425</c:v>
                </c:pt>
                <c:pt idx="21">
                  <c:v>793.47826086956525</c:v>
                </c:pt>
                <c:pt idx="22">
                  <c:v>829.71014492753625</c:v>
                </c:pt>
                <c:pt idx="23">
                  <c:v>865.94202898550725</c:v>
                </c:pt>
                <c:pt idx="24">
                  <c:v>902.17391304347825</c:v>
                </c:pt>
                <c:pt idx="25">
                  <c:v>938.40579710144925</c:v>
                </c:pt>
                <c:pt idx="26">
                  <c:v>974.63768115942025</c:v>
                </c:pt>
                <c:pt idx="27">
                  <c:v>1010.8695652173913</c:v>
                </c:pt>
                <c:pt idx="28">
                  <c:v>1047.1014492753623</c:v>
                </c:pt>
                <c:pt idx="29">
                  <c:v>1083.3333333333333</c:v>
                </c:pt>
                <c:pt idx="30">
                  <c:v>1119.5652173913043</c:v>
                </c:pt>
                <c:pt idx="31">
                  <c:v>1155.7971014492753</c:v>
                </c:pt>
                <c:pt idx="32">
                  <c:v>1192.0289855072465</c:v>
                </c:pt>
                <c:pt idx="33">
                  <c:v>1228.2608695652175</c:v>
                </c:pt>
                <c:pt idx="34">
                  <c:v>1264.4927536231885</c:v>
                </c:pt>
                <c:pt idx="35">
                  <c:v>1300.7246376811595</c:v>
                </c:pt>
                <c:pt idx="36">
                  <c:v>1336.9565217391305</c:v>
                </c:pt>
                <c:pt idx="37">
                  <c:v>1373.1884057971015</c:v>
                </c:pt>
                <c:pt idx="38">
                  <c:v>1409.4202898550725</c:v>
                </c:pt>
                <c:pt idx="39">
                  <c:v>1445.6521739130435</c:v>
                </c:pt>
                <c:pt idx="40">
                  <c:v>1481.8840579710145</c:v>
                </c:pt>
                <c:pt idx="41">
                  <c:v>1518.1159420289855</c:v>
                </c:pt>
                <c:pt idx="42">
                  <c:v>1554.3478260869565</c:v>
                </c:pt>
                <c:pt idx="43">
                  <c:v>1590.5797101449275</c:v>
                </c:pt>
                <c:pt idx="44">
                  <c:v>1626.8115942028985</c:v>
                </c:pt>
                <c:pt idx="45">
                  <c:v>1663.0434782608695</c:v>
                </c:pt>
                <c:pt idx="46">
                  <c:v>1699.2753623188405</c:v>
                </c:pt>
                <c:pt idx="47">
                  <c:v>1735.5072463768115</c:v>
                </c:pt>
                <c:pt idx="48">
                  <c:v>1771.7391304347825</c:v>
                </c:pt>
                <c:pt idx="49">
                  <c:v>1807.9710144927535</c:v>
                </c:pt>
                <c:pt idx="50">
                  <c:v>1844.2028985507247</c:v>
                </c:pt>
                <c:pt idx="51">
                  <c:v>1880.4347826086957</c:v>
                </c:pt>
                <c:pt idx="52">
                  <c:v>1916.6666666666667</c:v>
                </c:pt>
                <c:pt idx="53">
                  <c:v>1952.8985507246377</c:v>
                </c:pt>
                <c:pt idx="54">
                  <c:v>1989.1304347826087</c:v>
                </c:pt>
                <c:pt idx="55">
                  <c:v>2025.3623188405797</c:v>
                </c:pt>
                <c:pt idx="56">
                  <c:v>2061.5942028985505</c:v>
                </c:pt>
                <c:pt idx="57">
                  <c:v>2097.8260869565215</c:v>
                </c:pt>
                <c:pt idx="58">
                  <c:v>2134.057971014493</c:v>
                </c:pt>
                <c:pt idx="59">
                  <c:v>2170.289855072464</c:v>
                </c:pt>
                <c:pt idx="60">
                  <c:v>2206.521739130435</c:v>
                </c:pt>
                <c:pt idx="61">
                  <c:v>2242.753623188406</c:v>
                </c:pt>
                <c:pt idx="62">
                  <c:v>2278.985507246377</c:v>
                </c:pt>
                <c:pt idx="63">
                  <c:v>2315.217391304348</c:v>
                </c:pt>
              </c:numCache>
            </c:numRef>
          </c:xVal>
          <c:yVal>
            <c:numRef>
              <c:f>'#ofTurns'!$BB$2:$BB$65</c:f>
              <c:numCache>
                <c:formatCode>0.000000</c:formatCode>
                <c:ptCount val="64"/>
                <c:pt idx="0">
                  <c:v>468403.6833121418</c:v>
                </c:pt>
                <c:pt idx="1">
                  <c:v>155930.20672400674</c:v>
                </c:pt>
                <c:pt idx="2">
                  <c:v>84482.270895510679</c:v>
                </c:pt>
                <c:pt idx="3">
                  <c:v>55370.030749241392</c:v>
                </c:pt>
                <c:pt idx="4">
                  <c:v>40204.647159024942</c:v>
                </c:pt>
                <c:pt idx="5">
                  <c:v>31128.894552746253</c:v>
                </c:pt>
                <c:pt idx="6">
                  <c:v>25188.120140097195</c:v>
                </c:pt>
                <c:pt idx="7">
                  <c:v>21047.336467327666</c:v>
                </c:pt>
                <c:pt idx="8">
                  <c:v>18023.824407107259</c:v>
                </c:pt>
                <c:pt idx="9">
                  <c:v>15735.658342033837</c:v>
                </c:pt>
                <c:pt idx="10">
                  <c:v>13954.098658806781</c:v>
                </c:pt>
                <c:pt idx="11">
                  <c:v>12534.592162674649</c:v>
                </c:pt>
                <c:pt idx="12">
                  <c:v>11381.73321794912</c:v>
                </c:pt>
                <c:pt idx="13">
                  <c:v>10430.254275225292</c:v>
                </c:pt>
                <c:pt idx="14">
                  <c:v>9634.1392860706928</c:v>
                </c:pt>
                <c:pt idx="15">
                  <c:v>8960.101023072737</c:v>
                </c:pt>
                <c:pt idx="16">
                  <c:v>8383.5204802256667</c:v>
                </c:pt>
                <c:pt idx="17">
                  <c:v>7885.8344579137502</c:v>
                </c:pt>
                <c:pt idx="18">
                  <c:v>7452.8061128739528</c:v>
                </c:pt>
                <c:pt idx="19">
                  <c:v>7073.3509709196323</c:v>
                </c:pt>
                <c:pt idx="20">
                  <c:v>6738.7221269919955</c:v>
                </c:pt>
                <c:pt idx="21">
                  <c:v>6441.9334506182186</c:v>
                </c:pt>
                <c:pt idx="22">
                  <c:v>6177.3439738930829</c:v>
                </c:pt>
                <c:pt idx="23">
                  <c:v>5940.3535946784841</c:v>
                </c:pt>
                <c:pt idx="24">
                  <c:v>5727.1770284708309</c:v>
                </c:pt>
                <c:pt idx="25">
                  <c:v>5534.6736561105436</c:v>
                </c:pt>
                <c:pt idx="26">
                  <c:v>5360.2178896896748</c:v>
                </c:pt>
                <c:pt idx="27">
                  <c:v>5201.5993067838881</c:v>
                </c:pt>
                <c:pt idx="28">
                  <c:v>5056.9449269899515</c:v>
                </c:pt>
                <c:pt idx="29">
                  <c:v>4924.6581471514191</c:v>
                </c:pt>
                <c:pt idx="30">
                  <c:v>4803.370342602977</c:v>
                </c:pt>
                <c:pt idx="31">
                  <c:v>4691.9021934785651</c:v>
                </c:pt>
                <c:pt idx="32">
                  <c:v>4589.232546373707</c:v>
                </c:pt>
                <c:pt idx="33">
                  <c:v>4494.4731645697248</c:v>
                </c:pt>
                <c:pt idx="34">
                  <c:v>4406.8481166813717</c:v>
                </c:pt>
                <c:pt idx="35">
                  <c:v>4325.6768463471417</c:v>
                </c:pt>
                <c:pt idx="36">
                  <c:v>4250.3601837258684</c:v>
                </c:pt>
                <c:pt idx="37">
                  <c:v>4180.3687235720336</c:v>
                </c:pt>
                <c:pt idx="38">
                  <c:v>4115.2331190121495</c:v>
                </c:pt>
                <c:pt idx="39">
                  <c:v>4054.5359351768625</c:v>
                </c:pt>
                <c:pt idx="40">
                  <c:v>3997.9047800160497</c:v>
                </c:pt>
                <c:pt idx="41">
                  <c:v>3945.0064863661755</c:v>
                </c:pt>
                <c:pt idx="42">
                  <c:v>3895.5421636358692</c:v>
                </c:pt>
                <c:pt idx="43">
                  <c:v>3849.2429722778043</c:v>
                </c:pt>
                <c:pt idx="44">
                  <c:v>3805.8665017230855</c:v>
                </c:pt>
                <c:pt idx="45">
                  <c:v>3765.1936543226266</c:v>
                </c:pt>
                <c:pt idx="46">
                  <c:v>3727.02595532024</c:v>
                </c:pt>
                <c:pt idx="47">
                  <c:v>3691.183222927712</c:v>
                </c:pt>
                <c:pt idx="48">
                  <c:v>3657.50154391456</c:v>
                </c:pt>
                <c:pt idx="49">
                  <c:v>3625.8315093280326</c:v>
                </c:pt>
                <c:pt idx="50">
                  <c:v>3596.0366724601763</c:v>
                </c:pt>
                <c:pt idx="51">
                  <c:v>3567.9921973195214</c:v>
                </c:pt>
                <c:pt idx="52">
                  <c:v>3541.5836709131358</c:v>
                </c:pt>
                <c:pt idx="53">
                  <c:v>3516.7060568113411</c:v>
                </c:pt>
                <c:pt idx="54">
                  <c:v>3493.2627709195658</c:v>
                </c:pt>
                <c:pt idx="55">
                  <c:v>3471.164863252714</c:v>
                </c:pt>
                <c:pt idx="56">
                  <c:v>3450.330291903354</c:v>
                </c:pt>
                <c:pt idx="57">
                  <c:v>3430.6832774014165</c:v>
                </c:pt>
                <c:pt idx="58">
                  <c:v>3412.1537273489266</c:v>
                </c:pt>
                <c:pt idx="59">
                  <c:v>3394.6767226340553</c:v>
                </c:pt>
                <c:pt idx="60">
                  <c:v>3378.1920577300434</c:v>
                </c:pt>
                <c:pt idx="61">
                  <c:v>3362.6438286031198</c:v>
                </c:pt>
                <c:pt idx="62">
                  <c:v>3347.9800626196038</c:v>
                </c:pt>
                <c:pt idx="63">
                  <c:v>3334.1523855809692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'#ofTurns'!$BE$1</c:f>
              <c:strCache>
                <c:ptCount val="1"/>
                <c:pt idx="0">
                  <c:v>Total Cost for Energy Loss($)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'#ofTurns'!$V$2:$V$65</c:f>
              <c:numCache>
                <c:formatCode>0</c:formatCode>
                <c:ptCount val="64"/>
                <c:pt idx="0">
                  <c:v>32.608695652173914</c:v>
                </c:pt>
                <c:pt idx="1">
                  <c:v>68.840579710144922</c:v>
                </c:pt>
                <c:pt idx="2">
                  <c:v>105.07246376811594</c:v>
                </c:pt>
                <c:pt idx="3">
                  <c:v>141.30434782608697</c:v>
                </c:pt>
                <c:pt idx="4">
                  <c:v>177.53623188405797</c:v>
                </c:pt>
                <c:pt idx="5">
                  <c:v>213.768115942029</c:v>
                </c:pt>
                <c:pt idx="6">
                  <c:v>250</c:v>
                </c:pt>
                <c:pt idx="7">
                  <c:v>286.231884057971</c:v>
                </c:pt>
                <c:pt idx="8">
                  <c:v>322.463768115942</c:v>
                </c:pt>
                <c:pt idx="9">
                  <c:v>358.69565217391306</c:v>
                </c:pt>
                <c:pt idx="10">
                  <c:v>394.92753623188406</c:v>
                </c:pt>
                <c:pt idx="11">
                  <c:v>431.15942028985506</c:v>
                </c:pt>
                <c:pt idx="12">
                  <c:v>467.39130434782606</c:v>
                </c:pt>
                <c:pt idx="13">
                  <c:v>503.62318840579712</c:v>
                </c:pt>
                <c:pt idx="14">
                  <c:v>539.85507246376812</c:v>
                </c:pt>
                <c:pt idx="15">
                  <c:v>576.08695652173913</c:v>
                </c:pt>
                <c:pt idx="16">
                  <c:v>612.31884057971013</c:v>
                </c:pt>
                <c:pt idx="17">
                  <c:v>648.55072463768113</c:v>
                </c:pt>
                <c:pt idx="18">
                  <c:v>684.78260869565213</c:v>
                </c:pt>
                <c:pt idx="19">
                  <c:v>721.01449275362324</c:v>
                </c:pt>
                <c:pt idx="20">
                  <c:v>757.24637681159425</c:v>
                </c:pt>
                <c:pt idx="21">
                  <c:v>793.47826086956525</c:v>
                </c:pt>
                <c:pt idx="22">
                  <c:v>829.71014492753625</c:v>
                </c:pt>
                <c:pt idx="23">
                  <c:v>865.94202898550725</c:v>
                </c:pt>
                <c:pt idx="24">
                  <c:v>902.17391304347825</c:v>
                </c:pt>
                <c:pt idx="25">
                  <c:v>938.40579710144925</c:v>
                </c:pt>
                <c:pt idx="26">
                  <c:v>974.63768115942025</c:v>
                </c:pt>
                <c:pt idx="27">
                  <c:v>1010.8695652173913</c:v>
                </c:pt>
                <c:pt idx="28">
                  <c:v>1047.1014492753623</c:v>
                </c:pt>
                <c:pt idx="29">
                  <c:v>1083.3333333333333</c:v>
                </c:pt>
                <c:pt idx="30">
                  <c:v>1119.5652173913043</c:v>
                </c:pt>
                <c:pt idx="31">
                  <c:v>1155.7971014492753</c:v>
                </c:pt>
                <c:pt idx="32">
                  <c:v>1192.0289855072465</c:v>
                </c:pt>
                <c:pt idx="33">
                  <c:v>1228.2608695652175</c:v>
                </c:pt>
                <c:pt idx="34">
                  <c:v>1264.4927536231885</c:v>
                </c:pt>
                <c:pt idx="35">
                  <c:v>1300.7246376811595</c:v>
                </c:pt>
                <c:pt idx="36">
                  <c:v>1336.9565217391305</c:v>
                </c:pt>
                <c:pt idx="37">
                  <c:v>1373.1884057971015</c:v>
                </c:pt>
                <c:pt idx="38">
                  <c:v>1409.4202898550725</c:v>
                </c:pt>
                <c:pt idx="39">
                  <c:v>1445.6521739130435</c:v>
                </c:pt>
                <c:pt idx="40">
                  <c:v>1481.8840579710145</c:v>
                </c:pt>
                <c:pt idx="41">
                  <c:v>1518.1159420289855</c:v>
                </c:pt>
                <c:pt idx="42">
                  <c:v>1554.3478260869565</c:v>
                </c:pt>
                <c:pt idx="43">
                  <c:v>1590.5797101449275</c:v>
                </c:pt>
                <c:pt idx="44">
                  <c:v>1626.8115942028985</c:v>
                </c:pt>
                <c:pt idx="45">
                  <c:v>1663.0434782608695</c:v>
                </c:pt>
                <c:pt idx="46">
                  <c:v>1699.2753623188405</c:v>
                </c:pt>
                <c:pt idx="47">
                  <c:v>1735.5072463768115</c:v>
                </c:pt>
                <c:pt idx="48">
                  <c:v>1771.7391304347825</c:v>
                </c:pt>
                <c:pt idx="49">
                  <c:v>1807.9710144927535</c:v>
                </c:pt>
                <c:pt idx="50">
                  <c:v>1844.2028985507247</c:v>
                </c:pt>
                <c:pt idx="51">
                  <c:v>1880.4347826086957</c:v>
                </c:pt>
                <c:pt idx="52">
                  <c:v>1916.6666666666667</c:v>
                </c:pt>
                <c:pt idx="53">
                  <c:v>1952.8985507246377</c:v>
                </c:pt>
                <c:pt idx="54">
                  <c:v>1989.1304347826087</c:v>
                </c:pt>
                <c:pt idx="55">
                  <c:v>2025.3623188405797</c:v>
                </c:pt>
                <c:pt idx="56">
                  <c:v>2061.5942028985505</c:v>
                </c:pt>
                <c:pt idx="57">
                  <c:v>2097.8260869565215</c:v>
                </c:pt>
                <c:pt idx="58">
                  <c:v>2134.057971014493</c:v>
                </c:pt>
                <c:pt idx="59">
                  <c:v>2170.289855072464</c:v>
                </c:pt>
                <c:pt idx="60">
                  <c:v>2206.521739130435</c:v>
                </c:pt>
                <c:pt idx="61">
                  <c:v>2242.753623188406</c:v>
                </c:pt>
                <c:pt idx="62">
                  <c:v>2278.985507246377</c:v>
                </c:pt>
                <c:pt idx="63">
                  <c:v>2315.217391304348</c:v>
                </c:pt>
              </c:numCache>
            </c:numRef>
          </c:xVal>
          <c:yVal>
            <c:numRef>
              <c:f>'#ofTurns'!$BE$2:$BE$65</c:f>
              <c:numCache>
                <c:formatCode>0.0</c:formatCode>
                <c:ptCount val="64"/>
                <c:pt idx="0">
                  <c:v>9373394.0241209827</c:v>
                </c:pt>
                <c:pt idx="1">
                  <c:v>3140604.7674730942</c:v>
                </c:pt>
                <c:pt idx="2">
                  <c:v>1719767.876157644</c:v>
                </c:pt>
                <c:pt idx="3">
                  <c:v>1143491.3908352349</c:v>
                </c:pt>
                <c:pt idx="4">
                  <c:v>845141.56559432647</c:v>
                </c:pt>
                <c:pt idx="5">
                  <c:v>667974.08432796819</c:v>
                </c:pt>
                <c:pt idx="6">
                  <c:v>553085.75897115911</c:v>
                </c:pt>
                <c:pt idx="7">
                  <c:v>473883.95141932031</c:v>
                </c:pt>
                <c:pt idx="8">
                  <c:v>416781.75642669055</c:v>
                </c:pt>
                <c:pt idx="9">
                  <c:v>374186.51185469591</c:v>
                </c:pt>
                <c:pt idx="10">
                  <c:v>341556.33143564453</c:v>
                </c:pt>
                <c:pt idx="11">
                  <c:v>316024.76030101127</c:v>
                </c:pt>
                <c:pt idx="12">
                  <c:v>295702.68915277306</c:v>
                </c:pt>
                <c:pt idx="13">
                  <c:v>279299.82238406298</c:v>
                </c:pt>
                <c:pt idx="14">
                  <c:v>265908.01878397702</c:v>
                </c:pt>
                <c:pt idx="15">
                  <c:v>254871.56024204969</c:v>
                </c:pt>
                <c:pt idx="16">
                  <c:v>245706.44279247889</c:v>
                </c:pt>
                <c:pt idx="17">
                  <c:v>238048.4886671592</c:v>
                </c:pt>
                <c:pt idx="18">
                  <c:v>231619.02173248492</c:v>
                </c:pt>
                <c:pt idx="19">
                  <c:v>226201.58587774745</c:v>
                </c:pt>
                <c:pt idx="20">
                  <c:v>221625.80019180695</c:v>
                </c:pt>
                <c:pt idx="21">
                  <c:v>217755.94027693823</c:v>
                </c:pt>
                <c:pt idx="22">
                  <c:v>214482.71817257159</c:v>
                </c:pt>
                <c:pt idx="23">
                  <c:v>211717.26981530324</c:v>
                </c:pt>
                <c:pt idx="24">
                  <c:v>209386.6931940222</c:v>
                </c:pt>
                <c:pt idx="25">
                  <c:v>207430.69341252922</c:v>
                </c:pt>
                <c:pt idx="26">
                  <c:v>205799.02952348065</c:v>
                </c:pt>
                <c:pt idx="27">
                  <c:v>204449.54994787314</c:v>
                </c:pt>
                <c:pt idx="28">
                  <c:v>203346.66533512878</c:v>
                </c:pt>
                <c:pt idx="29">
                  <c:v>202460.15024782158</c:v>
                </c:pt>
                <c:pt idx="30">
                  <c:v>201764.19463767266</c:v>
                </c:pt>
                <c:pt idx="31">
                  <c:v>201236.64693651695</c:v>
                </c:pt>
                <c:pt idx="32">
                  <c:v>200858.40547651306</c:v>
                </c:pt>
                <c:pt idx="33">
                  <c:v>200612.9257093429</c:v>
                </c:pt>
                <c:pt idx="34">
                  <c:v>200485.818547701</c:v>
                </c:pt>
                <c:pt idx="35">
                  <c:v>200464.520945508</c:v>
                </c:pt>
                <c:pt idx="36">
                  <c:v>200538.02414741053</c:v>
                </c:pt>
                <c:pt idx="37">
                  <c:v>200696.64827966661</c:v>
                </c:pt>
                <c:pt idx="38">
                  <c:v>200931.85441068062</c:v>
                </c:pt>
                <c:pt idx="39">
                  <c:v>201236.0870853255</c:v>
                </c:pt>
                <c:pt idx="40">
                  <c:v>201602.64178061133</c:v>
                </c:pt>
                <c:pt idx="41">
                  <c:v>202025.55284880384</c:v>
                </c:pt>
                <c:pt idx="42">
                  <c:v>202499.49838670407</c:v>
                </c:pt>
                <c:pt idx="43">
                  <c:v>203019.71915487829</c:v>
                </c:pt>
                <c:pt idx="44">
                  <c:v>203581.94921173085</c:v>
                </c:pt>
                <c:pt idx="45">
                  <c:v>204182.35635714993</c:v>
                </c:pt>
                <c:pt idx="46">
                  <c:v>204817.49082378342</c:v>
                </c:pt>
                <c:pt idx="47">
                  <c:v>205484.24092964857</c:v>
                </c:pt>
                <c:pt idx="48">
                  <c:v>206179.79462820059</c:v>
                </c:pt>
                <c:pt idx="49">
                  <c:v>206901.60607230055</c:v>
                </c:pt>
                <c:pt idx="50">
                  <c:v>207647.36645537626</c:v>
                </c:pt>
                <c:pt idx="51">
                  <c:v>208414.97851318351</c:v>
                </c:pt>
                <c:pt idx="52">
                  <c:v>209202.53416823217</c:v>
                </c:pt>
                <c:pt idx="53">
                  <c:v>210008.29488030061</c:v>
                </c:pt>
                <c:pt idx="54">
                  <c:v>210830.67433380079</c:v>
                </c:pt>
                <c:pt idx="55">
                  <c:v>211668.22314871606</c:v>
                </c:pt>
                <c:pt idx="56">
                  <c:v>212519.61534848259</c:v>
                </c:pt>
                <c:pt idx="57">
                  <c:v>213383.63635721695</c:v>
                </c:pt>
                <c:pt idx="58">
                  <c:v>214259.17233145266</c:v>
                </c:pt>
                <c:pt idx="59">
                  <c:v>215145.20065913425</c:v>
                </c:pt>
                <c:pt idx="60">
                  <c:v>216040.78148191294</c:v>
                </c:pt>
                <c:pt idx="61">
                  <c:v>216945.05011652398</c:v>
                </c:pt>
                <c:pt idx="62">
                  <c:v>217857.2102677878</c:v>
                </c:pt>
                <c:pt idx="63">
                  <c:v>218776.52794005579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82976"/>
        <c:axId val="147483536"/>
      </c:scatterChart>
      <c:valAx>
        <c:axId val="1474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N2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9747324411395244"/>
              <c:y val="0.90519837955203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7483536"/>
        <c:crosses val="autoZero"/>
        <c:crossBetween val="midCat"/>
      </c:valAx>
      <c:valAx>
        <c:axId val="1474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748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Cost vs # of turns @2 (zoomed)</a:t>
            </a:r>
            <a:endParaRPr lang="tr-T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'#ofTurns'!$AL$1</c:f>
              <c:strCache>
                <c:ptCount val="1"/>
                <c:pt idx="0">
                  <c:v>Cost_core($)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'#ofTurns'!$V$8:$V$65</c:f>
              <c:numCache>
                <c:formatCode>0</c:formatCode>
                <c:ptCount val="58"/>
                <c:pt idx="0">
                  <c:v>250</c:v>
                </c:pt>
                <c:pt idx="1">
                  <c:v>286.231884057971</c:v>
                </c:pt>
                <c:pt idx="2">
                  <c:v>322.463768115942</c:v>
                </c:pt>
                <c:pt idx="3">
                  <c:v>358.69565217391306</c:v>
                </c:pt>
                <c:pt idx="4">
                  <c:v>394.92753623188406</c:v>
                </c:pt>
                <c:pt idx="5">
                  <c:v>431.15942028985506</c:v>
                </c:pt>
                <c:pt idx="6">
                  <c:v>467.39130434782606</c:v>
                </c:pt>
                <c:pt idx="7">
                  <c:v>503.62318840579712</c:v>
                </c:pt>
                <c:pt idx="8">
                  <c:v>539.85507246376812</c:v>
                </c:pt>
                <c:pt idx="9">
                  <c:v>576.08695652173913</c:v>
                </c:pt>
                <c:pt idx="10">
                  <c:v>612.31884057971013</c:v>
                </c:pt>
                <c:pt idx="11">
                  <c:v>648.55072463768113</c:v>
                </c:pt>
                <c:pt idx="12">
                  <c:v>684.78260869565213</c:v>
                </c:pt>
                <c:pt idx="13">
                  <c:v>721.01449275362324</c:v>
                </c:pt>
                <c:pt idx="14">
                  <c:v>757.24637681159425</c:v>
                </c:pt>
                <c:pt idx="15">
                  <c:v>793.47826086956525</c:v>
                </c:pt>
                <c:pt idx="16">
                  <c:v>829.71014492753625</c:v>
                </c:pt>
                <c:pt idx="17">
                  <c:v>865.94202898550725</c:v>
                </c:pt>
                <c:pt idx="18">
                  <c:v>902.17391304347825</c:v>
                </c:pt>
                <c:pt idx="19">
                  <c:v>938.40579710144925</c:v>
                </c:pt>
                <c:pt idx="20">
                  <c:v>974.63768115942025</c:v>
                </c:pt>
                <c:pt idx="21">
                  <c:v>1010.8695652173913</c:v>
                </c:pt>
                <c:pt idx="22">
                  <c:v>1047.1014492753623</c:v>
                </c:pt>
                <c:pt idx="23">
                  <c:v>1083.3333333333333</c:v>
                </c:pt>
                <c:pt idx="24">
                  <c:v>1119.5652173913043</c:v>
                </c:pt>
                <c:pt idx="25">
                  <c:v>1155.7971014492753</c:v>
                </c:pt>
                <c:pt idx="26">
                  <c:v>1192.0289855072465</c:v>
                </c:pt>
                <c:pt idx="27">
                  <c:v>1228.2608695652175</c:v>
                </c:pt>
                <c:pt idx="28">
                  <c:v>1264.4927536231885</c:v>
                </c:pt>
                <c:pt idx="29">
                  <c:v>1300.7246376811595</c:v>
                </c:pt>
                <c:pt idx="30">
                  <c:v>1336.9565217391305</c:v>
                </c:pt>
                <c:pt idx="31">
                  <c:v>1373.1884057971015</c:v>
                </c:pt>
                <c:pt idx="32">
                  <c:v>1409.4202898550725</c:v>
                </c:pt>
                <c:pt idx="33">
                  <c:v>1445.6521739130435</c:v>
                </c:pt>
                <c:pt idx="34">
                  <c:v>1481.8840579710145</c:v>
                </c:pt>
                <c:pt idx="35">
                  <c:v>1518.1159420289855</c:v>
                </c:pt>
                <c:pt idx="36">
                  <c:v>1554.3478260869565</c:v>
                </c:pt>
                <c:pt idx="37">
                  <c:v>1590.5797101449275</c:v>
                </c:pt>
                <c:pt idx="38">
                  <c:v>1626.8115942028985</c:v>
                </c:pt>
                <c:pt idx="39">
                  <c:v>1663.0434782608695</c:v>
                </c:pt>
                <c:pt idx="40">
                  <c:v>1699.2753623188405</c:v>
                </c:pt>
                <c:pt idx="41">
                  <c:v>1735.5072463768115</c:v>
                </c:pt>
                <c:pt idx="42">
                  <c:v>1771.7391304347825</c:v>
                </c:pt>
                <c:pt idx="43">
                  <c:v>1807.9710144927535</c:v>
                </c:pt>
                <c:pt idx="44">
                  <c:v>1844.2028985507247</c:v>
                </c:pt>
                <c:pt idx="45">
                  <c:v>1880.4347826086957</c:v>
                </c:pt>
                <c:pt idx="46">
                  <c:v>1916.6666666666667</c:v>
                </c:pt>
                <c:pt idx="47">
                  <c:v>1952.8985507246377</c:v>
                </c:pt>
                <c:pt idx="48">
                  <c:v>1989.1304347826087</c:v>
                </c:pt>
                <c:pt idx="49">
                  <c:v>2025.3623188405797</c:v>
                </c:pt>
                <c:pt idx="50">
                  <c:v>2061.5942028985505</c:v>
                </c:pt>
                <c:pt idx="51">
                  <c:v>2097.8260869565215</c:v>
                </c:pt>
                <c:pt idx="52">
                  <c:v>2134.057971014493</c:v>
                </c:pt>
                <c:pt idx="53">
                  <c:v>2170.289855072464</c:v>
                </c:pt>
                <c:pt idx="54">
                  <c:v>2206.521739130435</c:v>
                </c:pt>
                <c:pt idx="55">
                  <c:v>2242.753623188406</c:v>
                </c:pt>
                <c:pt idx="56">
                  <c:v>2278.985507246377</c:v>
                </c:pt>
                <c:pt idx="57">
                  <c:v>2315.217391304348</c:v>
                </c:pt>
              </c:numCache>
            </c:numRef>
          </c:xVal>
          <c:yVal>
            <c:numRef>
              <c:f>'#ofTurns'!$AL$8:$AL$65</c:f>
              <c:numCache>
                <c:formatCode>0.00</c:formatCode>
                <c:ptCount val="58"/>
                <c:pt idx="0">
                  <c:v>24669.597774288501</c:v>
                </c:pt>
                <c:pt idx="1">
                  <c:v>20492.510863918789</c:v>
                </c:pt>
                <c:pt idx="2">
                  <c:v>17434.929292038196</c:v>
                </c:pt>
                <c:pt idx="3">
                  <c:v>15114.559748486578</c:v>
                </c:pt>
                <c:pt idx="4">
                  <c:v>13302.385938921274</c:v>
                </c:pt>
                <c:pt idx="5">
                  <c:v>11853.640273320676</c:v>
                </c:pt>
                <c:pt idx="6">
                  <c:v>10672.74698256163</c:v>
                </c:pt>
                <c:pt idx="7">
                  <c:v>9694.3008199557989</c:v>
                </c:pt>
                <c:pt idx="8">
                  <c:v>8872.1724267668997</c:v>
                </c:pt>
                <c:pt idx="9">
                  <c:v>8172.9800024974593</c:v>
                </c:pt>
                <c:pt idx="10">
                  <c:v>7572.0246346505664</c:v>
                </c:pt>
                <c:pt idx="11">
                  <c:v>7050.6748840957725</c:v>
                </c:pt>
                <c:pt idx="12">
                  <c:v>6594.6350809147007</c:v>
                </c:pt>
                <c:pt idx="13">
                  <c:v>6192.7696138331976</c:v>
                </c:pt>
                <c:pt idx="14">
                  <c:v>5836.2867925760784</c:v>
                </c:pt>
                <c:pt idx="15">
                  <c:v>5518.1610007386244</c:v>
                </c:pt>
                <c:pt idx="16">
                  <c:v>5232.7162453615047</c:v>
                </c:pt>
                <c:pt idx="17">
                  <c:v>4975.3211849300296</c:v>
                </c:pt>
                <c:pt idx="18">
                  <c:v>4742.1625320195917</c:v>
                </c:pt>
                <c:pt idx="19">
                  <c:v>4530.0744501715435</c:v>
                </c:pt>
                <c:pt idx="20">
                  <c:v>4336.408546634314</c:v>
                </c:pt>
                <c:pt idx="21">
                  <c:v>4158.933695342891</c:v>
                </c:pt>
                <c:pt idx="22">
                  <c:v>3995.7580520071288</c:v>
                </c:pt>
                <c:pt idx="23">
                  <c:v>3845.2677682847229</c:v>
                </c:pt>
                <c:pt idx="24">
                  <c:v>3706.0784049928579</c:v>
                </c:pt>
                <c:pt idx="25">
                  <c:v>3576.9960975680838</c:v>
                </c:pt>
                <c:pt idx="26">
                  <c:v>3456.9862794103183</c:v>
                </c:pt>
                <c:pt idx="27">
                  <c:v>3345.148312577604</c:v>
                </c:pt>
                <c:pt idx="28">
                  <c:v>3240.6947726648609</c:v>
                </c:pt>
                <c:pt idx="29">
                  <c:v>3142.9344280179976</c:v>
                </c:pt>
                <c:pt idx="30">
                  <c:v>3051.2581720232565</c:v>
                </c:pt>
                <c:pt idx="31">
                  <c:v>2965.1273315747758</c:v>
                </c:pt>
                <c:pt idx="32">
                  <c:v>2884.0638994579849</c:v>
                </c:pt>
                <c:pt idx="33">
                  <c:v>2807.6423336487319</c:v>
                </c:pt>
                <c:pt idx="34">
                  <c:v>2735.4826398878072</c:v>
                </c:pt>
                <c:pt idx="35">
                  <c:v>2667.2445107853737</c:v>
                </c:pt>
                <c:pt idx="36">
                  <c:v>2602.6223391323028</c:v>
                </c:pt>
                <c:pt idx="37">
                  <c:v>2541.3409580013094</c:v>
                </c:pt>
                <c:pt idx="38">
                  <c:v>2483.1519878151548</c:v>
                </c:pt>
                <c:pt idx="39">
                  <c:v>2427.8306924992953</c:v>
                </c:pt>
                <c:pt idx="40">
                  <c:v>2375.1732643767873</c:v>
                </c:pt>
                <c:pt idx="41">
                  <c:v>2324.994471559427</c:v>
                </c:pt>
                <c:pt idx="42">
                  <c:v>2277.1256129742183</c:v>
                </c:pt>
                <c:pt idx="43">
                  <c:v>2231.4127354033571</c:v>
                </c:pt>
                <c:pt idx="44">
                  <c:v>2187.7150744479272</c:v>
                </c:pt>
                <c:pt idx="45">
                  <c:v>2145.9036874925291</c:v>
                </c:pt>
                <c:pt idx="46">
                  <c:v>2105.8602518187286</c:v>
                </c:pt>
                <c:pt idx="47">
                  <c:v>2067.4760052010679</c:v>
                </c:pt>
                <c:pt idx="48">
                  <c:v>2030.6508097882147</c:v>
                </c:pt>
                <c:pt idx="49">
                  <c:v>1995.2923229570843</c:v>
                </c:pt>
                <c:pt idx="50">
                  <c:v>1961.3152612361489</c:v>
                </c:pt>
                <c:pt idx="51">
                  <c:v>1928.640745411381</c:v>
                </c:pt>
                <c:pt idx="52">
                  <c:v>1897.1957166234752</c:v>
                </c:pt>
                <c:pt idx="53">
                  <c:v>1866.9124146940519</c:v>
                </c:pt>
                <c:pt idx="54">
                  <c:v>1837.7279111269563</c:v>
                </c:pt>
                <c:pt idx="55">
                  <c:v>1809.5836902556835</c:v>
                </c:pt>
                <c:pt idx="56">
                  <c:v>1782.4252728795773</c:v>
                </c:pt>
                <c:pt idx="57">
                  <c:v>1756.2018774749261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'#ofTurns'!$AW$1</c:f>
              <c:strCache>
                <c:ptCount val="1"/>
                <c:pt idx="0">
                  <c:v>Cost_cable($)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'#ofTurns'!$V$8:$V$65</c:f>
              <c:numCache>
                <c:formatCode>0</c:formatCode>
                <c:ptCount val="58"/>
                <c:pt idx="0">
                  <c:v>250</c:v>
                </c:pt>
                <c:pt idx="1">
                  <c:v>286.231884057971</c:v>
                </c:pt>
                <c:pt idx="2">
                  <c:v>322.463768115942</c:v>
                </c:pt>
                <c:pt idx="3">
                  <c:v>358.69565217391306</c:v>
                </c:pt>
                <c:pt idx="4">
                  <c:v>394.92753623188406</c:v>
                </c:pt>
                <c:pt idx="5">
                  <c:v>431.15942028985506</c:v>
                </c:pt>
                <c:pt idx="6">
                  <c:v>467.39130434782606</c:v>
                </c:pt>
                <c:pt idx="7">
                  <c:v>503.62318840579712</c:v>
                </c:pt>
                <c:pt idx="8">
                  <c:v>539.85507246376812</c:v>
                </c:pt>
                <c:pt idx="9">
                  <c:v>576.08695652173913</c:v>
                </c:pt>
                <c:pt idx="10">
                  <c:v>612.31884057971013</c:v>
                </c:pt>
                <c:pt idx="11">
                  <c:v>648.55072463768113</c:v>
                </c:pt>
                <c:pt idx="12">
                  <c:v>684.78260869565213</c:v>
                </c:pt>
                <c:pt idx="13">
                  <c:v>721.01449275362324</c:v>
                </c:pt>
                <c:pt idx="14">
                  <c:v>757.24637681159425</c:v>
                </c:pt>
                <c:pt idx="15">
                  <c:v>793.47826086956525</c:v>
                </c:pt>
                <c:pt idx="16">
                  <c:v>829.71014492753625</c:v>
                </c:pt>
                <c:pt idx="17">
                  <c:v>865.94202898550725</c:v>
                </c:pt>
                <c:pt idx="18">
                  <c:v>902.17391304347825</c:v>
                </c:pt>
                <c:pt idx="19">
                  <c:v>938.40579710144925</c:v>
                </c:pt>
                <c:pt idx="20">
                  <c:v>974.63768115942025</c:v>
                </c:pt>
                <c:pt idx="21">
                  <c:v>1010.8695652173913</c:v>
                </c:pt>
                <c:pt idx="22">
                  <c:v>1047.1014492753623</c:v>
                </c:pt>
                <c:pt idx="23">
                  <c:v>1083.3333333333333</c:v>
                </c:pt>
                <c:pt idx="24">
                  <c:v>1119.5652173913043</c:v>
                </c:pt>
                <c:pt idx="25">
                  <c:v>1155.7971014492753</c:v>
                </c:pt>
                <c:pt idx="26">
                  <c:v>1192.0289855072465</c:v>
                </c:pt>
                <c:pt idx="27">
                  <c:v>1228.2608695652175</c:v>
                </c:pt>
                <c:pt idx="28">
                  <c:v>1264.4927536231885</c:v>
                </c:pt>
                <c:pt idx="29">
                  <c:v>1300.7246376811595</c:v>
                </c:pt>
                <c:pt idx="30">
                  <c:v>1336.9565217391305</c:v>
                </c:pt>
                <c:pt idx="31">
                  <c:v>1373.1884057971015</c:v>
                </c:pt>
                <c:pt idx="32">
                  <c:v>1409.4202898550725</c:v>
                </c:pt>
                <c:pt idx="33">
                  <c:v>1445.6521739130435</c:v>
                </c:pt>
                <c:pt idx="34">
                  <c:v>1481.8840579710145</c:v>
                </c:pt>
                <c:pt idx="35">
                  <c:v>1518.1159420289855</c:v>
                </c:pt>
                <c:pt idx="36">
                  <c:v>1554.3478260869565</c:v>
                </c:pt>
                <c:pt idx="37">
                  <c:v>1590.5797101449275</c:v>
                </c:pt>
                <c:pt idx="38">
                  <c:v>1626.8115942028985</c:v>
                </c:pt>
                <c:pt idx="39">
                  <c:v>1663.0434782608695</c:v>
                </c:pt>
                <c:pt idx="40">
                  <c:v>1699.2753623188405</c:v>
                </c:pt>
                <c:pt idx="41">
                  <c:v>1735.5072463768115</c:v>
                </c:pt>
                <c:pt idx="42">
                  <c:v>1771.7391304347825</c:v>
                </c:pt>
                <c:pt idx="43">
                  <c:v>1807.9710144927535</c:v>
                </c:pt>
                <c:pt idx="44">
                  <c:v>1844.2028985507247</c:v>
                </c:pt>
                <c:pt idx="45">
                  <c:v>1880.4347826086957</c:v>
                </c:pt>
                <c:pt idx="46">
                  <c:v>1916.6666666666667</c:v>
                </c:pt>
                <c:pt idx="47">
                  <c:v>1952.8985507246377</c:v>
                </c:pt>
                <c:pt idx="48">
                  <c:v>1989.1304347826087</c:v>
                </c:pt>
                <c:pt idx="49">
                  <c:v>2025.3623188405797</c:v>
                </c:pt>
                <c:pt idx="50">
                  <c:v>2061.5942028985505</c:v>
                </c:pt>
                <c:pt idx="51">
                  <c:v>2097.8260869565215</c:v>
                </c:pt>
                <c:pt idx="52">
                  <c:v>2134.057971014493</c:v>
                </c:pt>
                <c:pt idx="53">
                  <c:v>2170.289855072464</c:v>
                </c:pt>
                <c:pt idx="54">
                  <c:v>2206.521739130435</c:v>
                </c:pt>
                <c:pt idx="55">
                  <c:v>2242.753623188406</c:v>
                </c:pt>
                <c:pt idx="56">
                  <c:v>2278.985507246377</c:v>
                </c:pt>
                <c:pt idx="57">
                  <c:v>2315.217391304348</c:v>
                </c:pt>
              </c:numCache>
            </c:numRef>
          </c:xVal>
          <c:yVal>
            <c:numRef>
              <c:f>'#ofTurns'!$AW$8:$AW$65</c:f>
              <c:numCache>
                <c:formatCode>0.00</c:formatCode>
                <c:ptCount val="58"/>
                <c:pt idx="0">
                  <c:v>518.52236580869283</c:v>
                </c:pt>
                <c:pt idx="1">
                  <c:v>554.82560340887665</c:v>
                </c:pt>
                <c:pt idx="2">
                  <c:v>588.89511506906263</c:v>
                </c:pt>
                <c:pt idx="3">
                  <c:v>621.09859354726018</c:v>
                </c:pt>
                <c:pt idx="4">
                  <c:v>651.71271988550677</c:v>
                </c:pt>
                <c:pt idx="5">
                  <c:v>680.95188935397266</c:v>
                </c:pt>
                <c:pt idx="6">
                  <c:v>708.98623538748996</c:v>
                </c:pt>
                <c:pt idx="7">
                  <c:v>735.95345526949291</c:v>
                </c:pt>
                <c:pt idx="8">
                  <c:v>761.9668593037926</c:v>
                </c:pt>
                <c:pt idx="9">
                  <c:v>787.12102057527738</c:v>
                </c:pt>
                <c:pt idx="10">
                  <c:v>811.49584557509991</c:v>
                </c:pt>
                <c:pt idx="11">
                  <c:v>835.15957381797796</c:v>
                </c:pt>
                <c:pt idx="12">
                  <c:v>858.17103195925176</c:v>
                </c:pt>
                <c:pt idx="13">
                  <c:v>880.58135708643476</c:v>
                </c:pt>
                <c:pt idx="14">
                  <c:v>902.43533441591683</c:v>
                </c:pt>
                <c:pt idx="15">
                  <c:v>923.77244987959421</c:v>
                </c:pt>
                <c:pt idx="16">
                  <c:v>944.62772853157787</c:v>
                </c:pt>
                <c:pt idx="17">
                  <c:v>965.03240974845414</c:v>
                </c:pt>
                <c:pt idx="18">
                  <c:v>985.01449645123921</c:v>
                </c:pt>
                <c:pt idx="19">
                  <c:v>1004.5992059389997</c:v>
                </c:pt>
                <c:pt idx="20">
                  <c:v>1023.8093430553606</c:v>
                </c:pt>
                <c:pt idx="21">
                  <c:v>1042.6656114409975</c:v>
                </c:pt>
                <c:pt idx="22">
                  <c:v>1061.1868749828227</c:v>
                </c:pt>
                <c:pt idx="23">
                  <c:v>1079.390378866696</c:v>
                </c:pt>
                <c:pt idx="24">
                  <c:v>1097.2919376101192</c:v>
                </c:pt>
                <c:pt idx="25">
                  <c:v>1114.9060959104809</c:v>
                </c:pt>
                <c:pt idx="26">
                  <c:v>1132.246266963389</c:v>
                </c:pt>
                <c:pt idx="27">
                  <c:v>1149.324851992121</c:v>
                </c:pt>
                <c:pt idx="28">
                  <c:v>1166.153344016511</c:v>
                </c:pt>
                <c:pt idx="29">
                  <c:v>1182.7424183291439</c:v>
                </c:pt>
                <c:pt idx="30">
                  <c:v>1199.1020117026123</c:v>
                </c:pt>
                <c:pt idx="31">
                  <c:v>1215.2413919972573</c:v>
                </c:pt>
                <c:pt idx="32">
                  <c:v>1231.169219554165</c:v>
                </c:pt>
                <c:pt idx="33">
                  <c:v>1246.8936015281306</c:v>
                </c:pt>
                <c:pt idx="34">
                  <c:v>1262.4221401282427</c:v>
                </c:pt>
                <c:pt idx="35">
                  <c:v>1277.7619755808016</c:v>
                </c:pt>
                <c:pt idx="36">
                  <c:v>1292.9198245035664</c:v>
                </c:pt>
                <c:pt idx="37">
                  <c:v>1307.902014276495</c:v>
                </c:pt>
                <c:pt idx="38">
                  <c:v>1322.7145139079307</c:v>
                </c:pt>
                <c:pt idx="39">
                  <c:v>1337.3629618233315</c:v>
                </c:pt>
                <c:pt idx="40">
                  <c:v>1351.8526909434527</c:v>
                </c:pt>
                <c:pt idx="41">
                  <c:v>1366.188751368285</c:v>
                </c:pt>
                <c:pt idx="42">
                  <c:v>1380.3759309403415</c:v>
                </c:pt>
                <c:pt idx="43">
                  <c:v>1394.4187739246754</c:v>
                </c:pt>
                <c:pt idx="44">
                  <c:v>1408.3215980122491</c:v>
                </c:pt>
                <c:pt idx="45">
                  <c:v>1422.0885098269921</c:v>
                </c:pt>
                <c:pt idx="46">
                  <c:v>1435.7234190944073</c:v>
                </c:pt>
                <c:pt idx="47">
                  <c:v>1449.2300516102734</c:v>
                </c:pt>
                <c:pt idx="48">
                  <c:v>1462.6119611313509</c:v>
                </c:pt>
                <c:pt idx="49">
                  <c:v>1475.87254029563</c:v>
                </c:pt>
                <c:pt idx="50">
                  <c:v>1489.0150306672049</c:v>
                </c:pt>
                <c:pt idx="51">
                  <c:v>1502.0425319900355</c:v>
                </c:pt>
                <c:pt idx="52">
                  <c:v>1514.9580107254515</c:v>
                </c:pt>
                <c:pt idx="53">
                  <c:v>1527.7643079400034</c:v>
                </c:pt>
                <c:pt idx="54">
                  <c:v>1540.4641466030871</c:v>
                </c:pt>
                <c:pt idx="55">
                  <c:v>1553.0601383474364</c:v>
                </c:pt>
                <c:pt idx="56">
                  <c:v>1565.5547897400263</c:v>
                </c:pt>
                <c:pt idx="57">
                  <c:v>1577.9505081060429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'#ofTurns'!$BB$1</c:f>
              <c:strCache>
                <c:ptCount val="1"/>
                <c:pt idx="0">
                  <c:v>Total_initial cost($)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'#ofTurns'!$V$8:$V$65</c:f>
              <c:numCache>
                <c:formatCode>0</c:formatCode>
                <c:ptCount val="58"/>
                <c:pt idx="0">
                  <c:v>250</c:v>
                </c:pt>
                <c:pt idx="1">
                  <c:v>286.231884057971</c:v>
                </c:pt>
                <c:pt idx="2">
                  <c:v>322.463768115942</c:v>
                </c:pt>
                <c:pt idx="3">
                  <c:v>358.69565217391306</c:v>
                </c:pt>
                <c:pt idx="4">
                  <c:v>394.92753623188406</c:v>
                </c:pt>
                <c:pt idx="5">
                  <c:v>431.15942028985506</c:v>
                </c:pt>
                <c:pt idx="6">
                  <c:v>467.39130434782606</c:v>
                </c:pt>
                <c:pt idx="7">
                  <c:v>503.62318840579712</c:v>
                </c:pt>
                <c:pt idx="8">
                  <c:v>539.85507246376812</c:v>
                </c:pt>
                <c:pt idx="9">
                  <c:v>576.08695652173913</c:v>
                </c:pt>
                <c:pt idx="10">
                  <c:v>612.31884057971013</c:v>
                </c:pt>
                <c:pt idx="11">
                  <c:v>648.55072463768113</c:v>
                </c:pt>
                <c:pt idx="12">
                  <c:v>684.78260869565213</c:v>
                </c:pt>
                <c:pt idx="13">
                  <c:v>721.01449275362324</c:v>
                </c:pt>
                <c:pt idx="14">
                  <c:v>757.24637681159425</c:v>
                </c:pt>
                <c:pt idx="15">
                  <c:v>793.47826086956525</c:v>
                </c:pt>
                <c:pt idx="16">
                  <c:v>829.71014492753625</c:v>
                </c:pt>
                <c:pt idx="17">
                  <c:v>865.94202898550725</c:v>
                </c:pt>
                <c:pt idx="18">
                  <c:v>902.17391304347825</c:v>
                </c:pt>
                <c:pt idx="19">
                  <c:v>938.40579710144925</c:v>
                </c:pt>
                <c:pt idx="20">
                  <c:v>974.63768115942025</c:v>
                </c:pt>
                <c:pt idx="21">
                  <c:v>1010.8695652173913</c:v>
                </c:pt>
                <c:pt idx="22">
                  <c:v>1047.1014492753623</c:v>
                </c:pt>
                <c:pt idx="23">
                  <c:v>1083.3333333333333</c:v>
                </c:pt>
                <c:pt idx="24">
                  <c:v>1119.5652173913043</c:v>
                </c:pt>
                <c:pt idx="25">
                  <c:v>1155.7971014492753</c:v>
                </c:pt>
                <c:pt idx="26">
                  <c:v>1192.0289855072465</c:v>
                </c:pt>
                <c:pt idx="27">
                  <c:v>1228.2608695652175</c:v>
                </c:pt>
                <c:pt idx="28">
                  <c:v>1264.4927536231885</c:v>
                </c:pt>
                <c:pt idx="29">
                  <c:v>1300.7246376811595</c:v>
                </c:pt>
                <c:pt idx="30">
                  <c:v>1336.9565217391305</c:v>
                </c:pt>
                <c:pt idx="31">
                  <c:v>1373.1884057971015</c:v>
                </c:pt>
                <c:pt idx="32">
                  <c:v>1409.4202898550725</c:v>
                </c:pt>
                <c:pt idx="33">
                  <c:v>1445.6521739130435</c:v>
                </c:pt>
                <c:pt idx="34">
                  <c:v>1481.8840579710145</c:v>
                </c:pt>
                <c:pt idx="35">
                  <c:v>1518.1159420289855</c:v>
                </c:pt>
                <c:pt idx="36">
                  <c:v>1554.3478260869565</c:v>
                </c:pt>
                <c:pt idx="37">
                  <c:v>1590.5797101449275</c:v>
                </c:pt>
                <c:pt idx="38">
                  <c:v>1626.8115942028985</c:v>
                </c:pt>
                <c:pt idx="39">
                  <c:v>1663.0434782608695</c:v>
                </c:pt>
                <c:pt idx="40">
                  <c:v>1699.2753623188405</c:v>
                </c:pt>
                <c:pt idx="41">
                  <c:v>1735.5072463768115</c:v>
                </c:pt>
                <c:pt idx="42">
                  <c:v>1771.7391304347825</c:v>
                </c:pt>
                <c:pt idx="43">
                  <c:v>1807.9710144927535</c:v>
                </c:pt>
                <c:pt idx="44">
                  <c:v>1844.2028985507247</c:v>
                </c:pt>
                <c:pt idx="45">
                  <c:v>1880.4347826086957</c:v>
                </c:pt>
                <c:pt idx="46">
                  <c:v>1916.6666666666667</c:v>
                </c:pt>
                <c:pt idx="47">
                  <c:v>1952.8985507246377</c:v>
                </c:pt>
                <c:pt idx="48">
                  <c:v>1989.1304347826087</c:v>
                </c:pt>
                <c:pt idx="49">
                  <c:v>2025.3623188405797</c:v>
                </c:pt>
                <c:pt idx="50">
                  <c:v>2061.5942028985505</c:v>
                </c:pt>
                <c:pt idx="51">
                  <c:v>2097.8260869565215</c:v>
                </c:pt>
                <c:pt idx="52">
                  <c:v>2134.057971014493</c:v>
                </c:pt>
                <c:pt idx="53">
                  <c:v>2170.289855072464</c:v>
                </c:pt>
                <c:pt idx="54">
                  <c:v>2206.521739130435</c:v>
                </c:pt>
                <c:pt idx="55">
                  <c:v>2242.753623188406</c:v>
                </c:pt>
                <c:pt idx="56">
                  <c:v>2278.985507246377</c:v>
                </c:pt>
                <c:pt idx="57">
                  <c:v>2315.217391304348</c:v>
                </c:pt>
              </c:numCache>
            </c:numRef>
          </c:xVal>
          <c:yVal>
            <c:numRef>
              <c:f>'#ofTurns'!$BB$8:$BB$65</c:f>
              <c:numCache>
                <c:formatCode>0.000000</c:formatCode>
                <c:ptCount val="58"/>
                <c:pt idx="0">
                  <c:v>25188.120140097195</c:v>
                </c:pt>
                <c:pt idx="1">
                  <c:v>21047.336467327666</c:v>
                </c:pt>
                <c:pt idx="2">
                  <c:v>18023.824407107259</c:v>
                </c:pt>
                <c:pt idx="3">
                  <c:v>15735.658342033837</c:v>
                </c:pt>
                <c:pt idx="4">
                  <c:v>13954.098658806781</c:v>
                </c:pt>
                <c:pt idx="5">
                  <c:v>12534.592162674649</c:v>
                </c:pt>
                <c:pt idx="6">
                  <c:v>11381.73321794912</c:v>
                </c:pt>
                <c:pt idx="7">
                  <c:v>10430.254275225292</c:v>
                </c:pt>
                <c:pt idx="8">
                  <c:v>9634.1392860706928</c:v>
                </c:pt>
                <c:pt idx="9">
                  <c:v>8960.101023072737</c:v>
                </c:pt>
                <c:pt idx="10">
                  <c:v>8383.5204802256667</c:v>
                </c:pt>
                <c:pt idx="11">
                  <c:v>7885.8344579137502</c:v>
                </c:pt>
                <c:pt idx="12">
                  <c:v>7452.8061128739528</c:v>
                </c:pt>
                <c:pt idx="13">
                  <c:v>7073.3509709196323</c:v>
                </c:pt>
                <c:pt idx="14">
                  <c:v>6738.7221269919955</c:v>
                </c:pt>
                <c:pt idx="15">
                  <c:v>6441.9334506182186</c:v>
                </c:pt>
                <c:pt idx="16">
                  <c:v>6177.3439738930829</c:v>
                </c:pt>
                <c:pt idx="17">
                  <c:v>5940.3535946784841</c:v>
                </c:pt>
                <c:pt idx="18">
                  <c:v>5727.1770284708309</c:v>
                </c:pt>
                <c:pt idx="19">
                  <c:v>5534.6736561105436</c:v>
                </c:pt>
                <c:pt idx="20">
                  <c:v>5360.2178896896748</c:v>
                </c:pt>
                <c:pt idx="21">
                  <c:v>5201.5993067838881</c:v>
                </c:pt>
                <c:pt idx="22">
                  <c:v>5056.9449269899515</c:v>
                </c:pt>
                <c:pt idx="23">
                  <c:v>4924.6581471514191</c:v>
                </c:pt>
                <c:pt idx="24">
                  <c:v>4803.370342602977</c:v>
                </c:pt>
                <c:pt idx="25">
                  <c:v>4691.9021934785651</c:v>
                </c:pt>
                <c:pt idx="26">
                  <c:v>4589.232546373707</c:v>
                </c:pt>
                <c:pt idx="27">
                  <c:v>4494.4731645697248</c:v>
                </c:pt>
                <c:pt idx="28">
                  <c:v>4406.8481166813717</c:v>
                </c:pt>
                <c:pt idx="29">
                  <c:v>4325.6768463471417</c:v>
                </c:pt>
                <c:pt idx="30">
                  <c:v>4250.3601837258684</c:v>
                </c:pt>
                <c:pt idx="31">
                  <c:v>4180.3687235720336</c:v>
                </c:pt>
                <c:pt idx="32">
                  <c:v>4115.2331190121495</c:v>
                </c:pt>
                <c:pt idx="33">
                  <c:v>4054.5359351768625</c:v>
                </c:pt>
                <c:pt idx="34">
                  <c:v>3997.9047800160497</c:v>
                </c:pt>
                <c:pt idx="35">
                  <c:v>3945.0064863661755</c:v>
                </c:pt>
                <c:pt idx="36">
                  <c:v>3895.5421636358692</c:v>
                </c:pt>
                <c:pt idx="37">
                  <c:v>3849.2429722778043</c:v>
                </c:pt>
                <c:pt idx="38">
                  <c:v>3805.8665017230855</c:v>
                </c:pt>
                <c:pt idx="39">
                  <c:v>3765.1936543226266</c:v>
                </c:pt>
                <c:pt idx="40">
                  <c:v>3727.02595532024</c:v>
                </c:pt>
                <c:pt idx="41">
                  <c:v>3691.183222927712</c:v>
                </c:pt>
                <c:pt idx="42">
                  <c:v>3657.50154391456</c:v>
                </c:pt>
                <c:pt idx="43">
                  <c:v>3625.8315093280326</c:v>
                </c:pt>
                <c:pt idx="44">
                  <c:v>3596.0366724601763</c:v>
                </c:pt>
                <c:pt idx="45">
                  <c:v>3567.9921973195214</c:v>
                </c:pt>
                <c:pt idx="46">
                  <c:v>3541.5836709131358</c:v>
                </c:pt>
                <c:pt idx="47">
                  <c:v>3516.7060568113411</c:v>
                </c:pt>
                <c:pt idx="48">
                  <c:v>3493.2627709195658</c:v>
                </c:pt>
                <c:pt idx="49">
                  <c:v>3471.164863252714</c:v>
                </c:pt>
                <c:pt idx="50">
                  <c:v>3450.330291903354</c:v>
                </c:pt>
                <c:pt idx="51">
                  <c:v>3430.6832774014165</c:v>
                </c:pt>
                <c:pt idx="52">
                  <c:v>3412.1537273489266</c:v>
                </c:pt>
                <c:pt idx="53">
                  <c:v>3394.6767226340553</c:v>
                </c:pt>
                <c:pt idx="54">
                  <c:v>3378.1920577300434</c:v>
                </c:pt>
                <c:pt idx="55">
                  <c:v>3362.6438286031198</c:v>
                </c:pt>
                <c:pt idx="56">
                  <c:v>3347.9800626196038</c:v>
                </c:pt>
                <c:pt idx="57">
                  <c:v>3334.1523855809692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'#ofTurns'!$BE$1</c:f>
              <c:strCache>
                <c:ptCount val="1"/>
                <c:pt idx="0">
                  <c:v>Total Cost for Energy Loss($)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'#ofTurns'!$V$8:$V$65</c:f>
              <c:numCache>
                <c:formatCode>0</c:formatCode>
                <c:ptCount val="58"/>
                <c:pt idx="0">
                  <c:v>250</c:v>
                </c:pt>
                <c:pt idx="1">
                  <c:v>286.231884057971</c:v>
                </c:pt>
                <c:pt idx="2">
                  <c:v>322.463768115942</c:v>
                </c:pt>
                <c:pt idx="3">
                  <c:v>358.69565217391306</c:v>
                </c:pt>
                <c:pt idx="4">
                  <c:v>394.92753623188406</c:v>
                </c:pt>
                <c:pt idx="5">
                  <c:v>431.15942028985506</c:v>
                </c:pt>
                <c:pt idx="6">
                  <c:v>467.39130434782606</c:v>
                </c:pt>
                <c:pt idx="7">
                  <c:v>503.62318840579712</c:v>
                </c:pt>
                <c:pt idx="8">
                  <c:v>539.85507246376812</c:v>
                </c:pt>
                <c:pt idx="9">
                  <c:v>576.08695652173913</c:v>
                </c:pt>
                <c:pt idx="10">
                  <c:v>612.31884057971013</c:v>
                </c:pt>
                <c:pt idx="11">
                  <c:v>648.55072463768113</c:v>
                </c:pt>
                <c:pt idx="12">
                  <c:v>684.78260869565213</c:v>
                </c:pt>
                <c:pt idx="13">
                  <c:v>721.01449275362324</c:v>
                </c:pt>
                <c:pt idx="14">
                  <c:v>757.24637681159425</c:v>
                </c:pt>
                <c:pt idx="15">
                  <c:v>793.47826086956525</c:v>
                </c:pt>
                <c:pt idx="16">
                  <c:v>829.71014492753625</c:v>
                </c:pt>
                <c:pt idx="17">
                  <c:v>865.94202898550725</c:v>
                </c:pt>
                <c:pt idx="18">
                  <c:v>902.17391304347825</c:v>
                </c:pt>
                <c:pt idx="19">
                  <c:v>938.40579710144925</c:v>
                </c:pt>
                <c:pt idx="20">
                  <c:v>974.63768115942025</c:v>
                </c:pt>
                <c:pt idx="21">
                  <c:v>1010.8695652173913</c:v>
                </c:pt>
                <c:pt idx="22">
                  <c:v>1047.1014492753623</c:v>
                </c:pt>
                <c:pt idx="23">
                  <c:v>1083.3333333333333</c:v>
                </c:pt>
                <c:pt idx="24">
                  <c:v>1119.5652173913043</c:v>
                </c:pt>
                <c:pt idx="25">
                  <c:v>1155.7971014492753</c:v>
                </c:pt>
                <c:pt idx="26">
                  <c:v>1192.0289855072465</c:v>
                </c:pt>
                <c:pt idx="27">
                  <c:v>1228.2608695652175</c:v>
                </c:pt>
                <c:pt idx="28">
                  <c:v>1264.4927536231885</c:v>
                </c:pt>
                <c:pt idx="29">
                  <c:v>1300.7246376811595</c:v>
                </c:pt>
                <c:pt idx="30">
                  <c:v>1336.9565217391305</c:v>
                </c:pt>
                <c:pt idx="31">
                  <c:v>1373.1884057971015</c:v>
                </c:pt>
                <c:pt idx="32">
                  <c:v>1409.4202898550725</c:v>
                </c:pt>
                <c:pt idx="33">
                  <c:v>1445.6521739130435</c:v>
                </c:pt>
                <c:pt idx="34">
                  <c:v>1481.8840579710145</c:v>
                </c:pt>
                <c:pt idx="35">
                  <c:v>1518.1159420289855</c:v>
                </c:pt>
                <c:pt idx="36">
                  <c:v>1554.3478260869565</c:v>
                </c:pt>
                <c:pt idx="37">
                  <c:v>1590.5797101449275</c:v>
                </c:pt>
                <c:pt idx="38">
                  <c:v>1626.8115942028985</c:v>
                </c:pt>
                <c:pt idx="39">
                  <c:v>1663.0434782608695</c:v>
                </c:pt>
                <c:pt idx="40">
                  <c:v>1699.2753623188405</c:v>
                </c:pt>
                <c:pt idx="41">
                  <c:v>1735.5072463768115</c:v>
                </c:pt>
                <c:pt idx="42">
                  <c:v>1771.7391304347825</c:v>
                </c:pt>
                <c:pt idx="43">
                  <c:v>1807.9710144927535</c:v>
                </c:pt>
                <c:pt idx="44">
                  <c:v>1844.2028985507247</c:v>
                </c:pt>
                <c:pt idx="45">
                  <c:v>1880.4347826086957</c:v>
                </c:pt>
                <c:pt idx="46">
                  <c:v>1916.6666666666667</c:v>
                </c:pt>
                <c:pt idx="47">
                  <c:v>1952.8985507246377</c:v>
                </c:pt>
                <c:pt idx="48">
                  <c:v>1989.1304347826087</c:v>
                </c:pt>
                <c:pt idx="49">
                  <c:v>2025.3623188405797</c:v>
                </c:pt>
                <c:pt idx="50">
                  <c:v>2061.5942028985505</c:v>
                </c:pt>
                <c:pt idx="51">
                  <c:v>2097.8260869565215</c:v>
                </c:pt>
                <c:pt idx="52">
                  <c:v>2134.057971014493</c:v>
                </c:pt>
                <c:pt idx="53">
                  <c:v>2170.289855072464</c:v>
                </c:pt>
                <c:pt idx="54">
                  <c:v>2206.521739130435</c:v>
                </c:pt>
                <c:pt idx="55">
                  <c:v>2242.753623188406</c:v>
                </c:pt>
                <c:pt idx="56">
                  <c:v>2278.985507246377</c:v>
                </c:pt>
                <c:pt idx="57">
                  <c:v>2315.217391304348</c:v>
                </c:pt>
              </c:numCache>
            </c:numRef>
          </c:xVal>
          <c:yVal>
            <c:numRef>
              <c:f>'#ofTurns'!$BE$8:$BE$65</c:f>
              <c:numCache>
                <c:formatCode>0.0</c:formatCode>
                <c:ptCount val="58"/>
                <c:pt idx="0">
                  <c:v>553085.75897115911</c:v>
                </c:pt>
                <c:pt idx="1">
                  <c:v>473883.95141932031</c:v>
                </c:pt>
                <c:pt idx="2">
                  <c:v>416781.75642669055</c:v>
                </c:pt>
                <c:pt idx="3">
                  <c:v>374186.51185469591</c:v>
                </c:pt>
                <c:pt idx="4">
                  <c:v>341556.33143564453</c:v>
                </c:pt>
                <c:pt idx="5">
                  <c:v>316024.76030101127</c:v>
                </c:pt>
                <c:pt idx="6">
                  <c:v>295702.68915277306</c:v>
                </c:pt>
                <c:pt idx="7">
                  <c:v>279299.82238406298</c:v>
                </c:pt>
                <c:pt idx="8">
                  <c:v>265908.01878397702</c:v>
                </c:pt>
                <c:pt idx="9">
                  <c:v>254871.56024204969</c:v>
                </c:pt>
                <c:pt idx="10">
                  <c:v>245706.44279247889</c:v>
                </c:pt>
                <c:pt idx="11">
                  <c:v>238048.4886671592</c:v>
                </c:pt>
                <c:pt idx="12">
                  <c:v>231619.02173248492</c:v>
                </c:pt>
                <c:pt idx="13">
                  <c:v>226201.58587774745</c:v>
                </c:pt>
                <c:pt idx="14">
                  <c:v>221625.80019180695</c:v>
                </c:pt>
                <c:pt idx="15">
                  <c:v>217755.94027693823</c:v>
                </c:pt>
                <c:pt idx="16">
                  <c:v>214482.71817257159</c:v>
                </c:pt>
                <c:pt idx="17">
                  <c:v>211717.26981530324</c:v>
                </c:pt>
                <c:pt idx="18">
                  <c:v>209386.6931940222</c:v>
                </c:pt>
                <c:pt idx="19">
                  <c:v>207430.69341252922</c:v>
                </c:pt>
                <c:pt idx="20">
                  <c:v>205799.02952348065</c:v>
                </c:pt>
                <c:pt idx="21">
                  <c:v>204449.54994787314</c:v>
                </c:pt>
                <c:pt idx="22">
                  <c:v>203346.66533512878</c:v>
                </c:pt>
                <c:pt idx="23">
                  <c:v>202460.15024782158</c:v>
                </c:pt>
                <c:pt idx="24">
                  <c:v>201764.19463767266</c:v>
                </c:pt>
                <c:pt idx="25">
                  <c:v>201236.64693651695</c:v>
                </c:pt>
                <c:pt idx="26">
                  <c:v>200858.40547651306</c:v>
                </c:pt>
                <c:pt idx="27">
                  <c:v>200612.9257093429</c:v>
                </c:pt>
                <c:pt idx="28">
                  <c:v>200485.818547701</c:v>
                </c:pt>
                <c:pt idx="29">
                  <c:v>200464.520945508</c:v>
                </c:pt>
                <c:pt idx="30">
                  <c:v>200538.02414741053</c:v>
                </c:pt>
                <c:pt idx="31">
                  <c:v>200696.64827966661</c:v>
                </c:pt>
                <c:pt idx="32">
                  <c:v>200931.85441068062</c:v>
                </c:pt>
                <c:pt idx="33">
                  <c:v>201236.0870853255</c:v>
                </c:pt>
                <c:pt idx="34">
                  <c:v>201602.64178061133</c:v>
                </c:pt>
                <c:pt idx="35">
                  <c:v>202025.55284880384</c:v>
                </c:pt>
                <c:pt idx="36">
                  <c:v>202499.49838670407</c:v>
                </c:pt>
                <c:pt idx="37">
                  <c:v>203019.71915487829</c:v>
                </c:pt>
                <c:pt idx="38">
                  <c:v>203581.94921173085</c:v>
                </c:pt>
                <c:pt idx="39">
                  <c:v>204182.35635714993</c:v>
                </c:pt>
                <c:pt idx="40">
                  <c:v>204817.49082378342</c:v>
                </c:pt>
                <c:pt idx="41">
                  <c:v>205484.24092964857</c:v>
                </c:pt>
                <c:pt idx="42">
                  <c:v>206179.79462820059</c:v>
                </c:pt>
                <c:pt idx="43">
                  <c:v>206901.60607230055</c:v>
                </c:pt>
                <c:pt idx="44">
                  <c:v>207647.36645537626</c:v>
                </c:pt>
                <c:pt idx="45">
                  <c:v>208414.97851318351</c:v>
                </c:pt>
                <c:pt idx="46">
                  <c:v>209202.53416823217</c:v>
                </c:pt>
                <c:pt idx="47">
                  <c:v>210008.29488030061</c:v>
                </c:pt>
                <c:pt idx="48">
                  <c:v>210830.67433380079</c:v>
                </c:pt>
                <c:pt idx="49">
                  <c:v>211668.22314871606</c:v>
                </c:pt>
                <c:pt idx="50">
                  <c:v>212519.61534848259</c:v>
                </c:pt>
                <c:pt idx="51">
                  <c:v>213383.63635721695</c:v>
                </c:pt>
                <c:pt idx="52">
                  <c:v>214259.17233145266</c:v>
                </c:pt>
                <c:pt idx="53">
                  <c:v>215145.20065913425</c:v>
                </c:pt>
                <c:pt idx="54">
                  <c:v>216040.78148191294</c:v>
                </c:pt>
                <c:pt idx="55">
                  <c:v>216945.05011652398</c:v>
                </c:pt>
                <c:pt idx="56">
                  <c:v>217857.2102677878</c:v>
                </c:pt>
                <c:pt idx="57">
                  <c:v>218776.52794005579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88016"/>
        <c:axId val="147488576"/>
      </c:scatterChart>
      <c:valAx>
        <c:axId val="1474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N2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9747324411395244"/>
              <c:y val="0.90519837955203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7488576"/>
        <c:crosses val="autoZero"/>
        <c:crossBetween val="midCat"/>
      </c:valAx>
      <c:valAx>
        <c:axId val="1474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Cost($)</a:t>
                </a:r>
                <a:endParaRPr lang="tr-T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748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Cost vs # of turns @2 (zoomed)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'#ofTurns'!$AL$1</c:f>
              <c:strCache>
                <c:ptCount val="1"/>
                <c:pt idx="0">
                  <c:v>Cost_core($)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'#ofTurns'!$V$8:$V$65</c:f>
              <c:numCache>
                <c:formatCode>0</c:formatCode>
                <c:ptCount val="58"/>
                <c:pt idx="0">
                  <c:v>250</c:v>
                </c:pt>
                <c:pt idx="1">
                  <c:v>286.231884057971</c:v>
                </c:pt>
                <c:pt idx="2">
                  <c:v>322.463768115942</c:v>
                </c:pt>
                <c:pt idx="3">
                  <c:v>358.69565217391306</c:v>
                </c:pt>
                <c:pt idx="4">
                  <c:v>394.92753623188406</c:v>
                </c:pt>
                <c:pt idx="5">
                  <c:v>431.15942028985506</c:v>
                </c:pt>
                <c:pt idx="6">
                  <c:v>467.39130434782606</c:v>
                </c:pt>
                <c:pt idx="7">
                  <c:v>503.62318840579712</c:v>
                </c:pt>
                <c:pt idx="8">
                  <c:v>539.85507246376812</c:v>
                </c:pt>
                <c:pt idx="9">
                  <c:v>576.08695652173913</c:v>
                </c:pt>
                <c:pt idx="10">
                  <c:v>612.31884057971013</c:v>
                </c:pt>
                <c:pt idx="11">
                  <c:v>648.55072463768113</c:v>
                </c:pt>
                <c:pt idx="12">
                  <c:v>684.78260869565213</c:v>
                </c:pt>
                <c:pt idx="13">
                  <c:v>721.01449275362324</c:v>
                </c:pt>
                <c:pt idx="14">
                  <c:v>757.24637681159425</c:v>
                </c:pt>
                <c:pt idx="15">
                  <c:v>793.47826086956525</c:v>
                </c:pt>
                <c:pt idx="16">
                  <c:v>829.71014492753625</c:v>
                </c:pt>
                <c:pt idx="17">
                  <c:v>865.94202898550725</c:v>
                </c:pt>
                <c:pt idx="18">
                  <c:v>902.17391304347825</c:v>
                </c:pt>
                <c:pt idx="19">
                  <c:v>938.40579710144925</c:v>
                </c:pt>
                <c:pt idx="20">
                  <c:v>974.63768115942025</c:v>
                </c:pt>
                <c:pt idx="21">
                  <c:v>1010.8695652173913</c:v>
                </c:pt>
                <c:pt idx="22">
                  <c:v>1047.1014492753623</c:v>
                </c:pt>
                <c:pt idx="23">
                  <c:v>1083.3333333333333</c:v>
                </c:pt>
                <c:pt idx="24">
                  <c:v>1119.5652173913043</c:v>
                </c:pt>
                <c:pt idx="25">
                  <c:v>1155.7971014492753</c:v>
                </c:pt>
                <c:pt idx="26">
                  <c:v>1192.0289855072465</c:v>
                </c:pt>
                <c:pt idx="27">
                  <c:v>1228.2608695652175</c:v>
                </c:pt>
                <c:pt idx="28">
                  <c:v>1264.4927536231885</c:v>
                </c:pt>
                <c:pt idx="29">
                  <c:v>1300.7246376811595</c:v>
                </c:pt>
                <c:pt idx="30">
                  <c:v>1336.9565217391305</c:v>
                </c:pt>
                <c:pt idx="31">
                  <c:v>1373.1884057971015</c:v>
                </c:pt>
                <c:pt idx="32">
                  <c:v>1409.4202898550725</c:v>
                </c:pt>
                <c:pt idx="33">
                  <c:v>1445.6521739130435</c:v>
                </c:pt>
                <c:pt idx="34">
                  <c:v>1481.8840579710145</c:v>
                </c:pt>
                <c:pt idx="35">
                  <c:v>1518.1159420289855</c:v>
                </c:pt>
                <c:pt idx="36">
                  <c:v>1554.3478260869565</c:v>
                </c:pt>
                <c:pt idx="37">
                  <c:v>1590.5797101449275</c:v>
                </c:pt>
                <c:pt idx="38">
                  <c:v>1626.8115942028985</c:v>
                </c:pt>
                <c:pt idx="39">
                  <c:v>1663.0434782608695</c:v>
                </c:pt>
                <c:pt idx="40">
                  <c:v>1699.2753623188405</c:v>
                </c:pt>
                <c:pt idx="41">
                  <c:v>1735.5072463768115</c:v>
                </c:pt>
                <c:pt idx="42">
                  <c:v>1771.7391304347825</c:v>
                </c:pt>
                <c:pt idx="43">
                  <c:v>1807.9710144927535</c:v>
                </c:pt>
                <c:pt idx="44">
                  <c:v>1844.2028985507247</c:v>
                </c:pt>
                <c:pt idx="45">
                  <c:v>1880.4347826086957</c:v>
                </c:pt>
                <c:pt idx="46">
                  <c:v>1916.6666666666667</c:v>
                </c:pt>
                <c:pt idx="47">
                  <c:v>1952.8985507246377</c:v>
                </c:pt>
                <c:pt idx="48">
                  <c:v>1989.1304347826087</c:v>
                </c:pt>
                <c:pt idx="49">
                  <c:v>2025.3623188405797</c:v>
                </c:pt>
                <c:pt idx="50">
                  <c:v>2061.5942028985505</c:v>
                </c:pt>
                <c:pt idx="51">
                  <c:v>2097.8260869565215</c:v>
                </c:pt>
                <c:pt idx="52">
                  <c:v>2134.057971014493</c:v>
                </c:pt>
                <c:pt idx="53">
                  <c:v>2170.289855072464</c:v>
                </c:pt>
                <c:pt idx="54">
                  <c:v>2206.521739130435</c:v>
                </c:pt>
                <c:pt idx="55">
                  <c:v>2242.753623188406</c:v>
                </c:pt>
                <c:pt idx="56">
                  <c:v>2278.985507246377</c:v>
                </c:pt>
                <c:pt idx="57">
                  <c:v>2315.217391304348</c:v>
                </c:pt>
              </c:numCache>
            </c:numRef>
          </c:xVal>
          <c:yVal>
            <c:numRef>
              <c:f>'#ofTurns'!$AL$8:$AL$65</c:f>
              <c:numCache>
                <c:formatCode>0.00</c:formatCode>
                <c:ptCount val="58"/>
                <c:pt idx="0">
                  <c:v>24669.597774288501</c:v>
                </c:pt>
                <c:pt idx="1">
                  <c:v>20492.510863918789</c:v>
                </c:pt>
                <c:pt idx="2">
                  <c:v>17434.929292038196</c:v>
                </c:pt>
                <c:pt idx="3">
                  <c:v>15114.559748486578</c:v>
                </c:pt>
                <c:pt idx="4">
                  <c:v>13302.385938921274</c:v>
                </c:pt>
                <c:pt idx="5">
                  <c:v>11853.640273320676</c:v>
                </c:pt>
                <c:pt idx="6">
                  <c:v>10672.74698256163</c:v>
                </c:pt>
                <c:pt idx="7">
                  <c:v>9694.3008199557989</c:v>
                </c:pt>
                <c:pt idx="8">
                  <c:v>8872.1724267668997</c:v>
                </c:pt>
                <c:pt idx="9">
                  <c:v>8172.9800024974593</c:v>
                </c:pt>
                <c:pt idx="10">
                  <c:v>7572.0246346505664</c:v>
                </c:pt>
                <c:pt idx="11">
                  <c:v>7050.6748840957725</c:v>
                </c:pt>
                <c:pt idx="12">
                  <c:v>6594.6350809147007</c:v>
                </c:pt>
                <c:pt idx="13">
                  <c:v>6192.7696138331976</c:v>
                </c:pt>
                <c:pt idx="14">
                  <c:v>5836.2867925760784</c:v>
                </c:pt>
                <c:pt idx="15">
                  <c:v>5518.1610007386244</c:v>
                </c:pt>
                <c:pt idx="16">
                  <c:v>5232.7162453615047</c:v>
                </c:pt>
                <c:pt idx="17">
                  <c:v>4975.3211849300296</c:v>
                </c:pt>
                <c:pt idx="18">
                  <c:v>4742.1625320195917</c:v>
                </c:pt>
                <c:pt idx="19">
                  <c:v>4530.0744501715435</c:v>
                </c:pt>
                <c:pt idx="20">
                  <c:v>4336.408546634314</c:v>
                </c:pt>
                <c:pt idx="21">
                  <c:v>4158.933695342891</c:v>
                </c:pt>
                <c:pt idx="22">
                  <c:v>3995.7580520071288</c:v>
                </c:pt>
                <c:pt idx="23">
                  <c:v>3845.2677682847229</c:v>
                </c:pt>
                <c:pt idx="24">
                  <c:v>3706.0784049928579</c:v>
                </c:pt>
                <c:pt idx="25">
                  <c:v>3576.9960975680838</c:v>
                </c:pt>
                <c:pt idx="26">
                  <c:v>3456.9862794103183</c:v>
                </c:pt>
                <c:pt idx="27">
                  <c:v>3345.148312577604</c:v>
                </c:pt>
                <c:pt idx="28">
                  <c:v>3240.6947726648609</c:v>
                </c:pt>
                <c:pt idx="29">
                  <c:v>3142.9344280179976</c:v>
                </c:pt>
                <c:pt idx="30">
                  <c:v>3051.2581720232565</c:v>
                </c:pt>
                <c:pt idx="31">
                  <c:v>2965.1273315747758</c:v>
                </c:pt>
                <c:pt idx="32">
                  <c:v>2884.0638994579849</c:v>
                </c:pt>
                <c:pt idx="33">
                  <c:v>2807.6423336487319</c:v>
                </c:pt>
                <c:pt idx="34">
                  <c:v>2735.4826398878072</c:v>
                </c:pt>
                <c:pt idx="35">
                  <c:v>2667.2445107853737</c:v>
                </c:pt>
                <c:pt idx="36">
                  <c:v>2602.6223391323028</c:v>
                </c:pt>
                <c:pt idx="37">
                  <c:v>2541.3409580013094</c:v>
                </c:pt>
                <c:pt idx="38">
                  <c:v>2483.1519878151548</c:v>
                </c:pt>
                <c:pt idx="39">
                  <c:v>2427.8306924992953</c:v>
                </c:pt>
                <c:pt idx="40">
                  <c:v>2375.1732643767873</c:v>
                </c:pt>
                <c:pt idx="41">
                  <c:v>2324.994471559427</c:v>
                </c:pt>
                <c:pt idx="42">
                  <c:v>2277.1256129742183</c:v>
                </c:pt>
                <c:pt idx="43">
                  <c:v>2231.4127354033571</c:v>
                </c:pt>
                <c:pt idx="44">
                  <c:v>2187.7150744479272</c:v>
                </c:pt>
                <c:pt idx="45">
                  <c:v>2145.9036874925291</c:v>
                </c:pt>
                <c:pt idx="46">
                  <c:v>2105.8602518187286</c:v>
                </c:pt>
                <c:pt idx="47">
                  <c:v>2067.4760052010679</c:v>
                </c:pt>
                <c:pt idx="48">
                  <c:v>2030.6508097882147</c:v>
                </c:pt>
                <c:pt idx="49">
                  <c:v>1995.2923229570843</c:v>
                </c:pt>
                <c:pt idx="50">
                  <c:v>1961.3152612361489</c:v>
                </c:pt>
                <c:pt idx="51">
                  <c:v>1928.640745411381</c:v>
                </c:pt>
                <c:pt idx="52">
                  <c:v>1897.1957166234752</c:v>
                </c:pt>
                <c:pt idx="53">
                  <c:v>1866.9124146940519</c:v>
                </c:pt>
                <c:pt idx="54">
                  <c:v>1837.7279111269563</c:v>
                </c:pt>
                <c:pt idx="55">
                  <c:v>1809.5836902556835</c:v>
                </c:pt>
                <c:pt idx="56">
                  <c:v>1782.4252728795773</c:v>
                </c:pt>
                <c:pt idx="57">
                  <c:v>1756.2018774749261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'#ofTurns'!$AW$1</c:f>
              <c:strCache>
                <c:ptCount val="1"/>
                <c:pt idx="0">
                  <c:v>Cost_cable($)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'#ofTurns'!$V$8:$V$65</c:f>
              <c:numCache>
                <c:formatCode>0</c:formatCode>
                <c:ptCount val="58"/>
                <c:pt idx="0">
                  <c:v>250</c:v>
                </c:pt>
                <c:pt idx="1">
                  <c:v>286.231884057971</c:v>
                </c:pt>
                <c:pt idx="2">
                  <c:v>322.463768115942</c:v>
                </c:pt>
                <c:pt idx="3">
                  <c:v>358.69565217391306</c:v>
                </c:pt>
                <c:pt idx="4">
                  <c:v>394.92753623188406</c:v>
                </c:pt>
                <c:pt idx="5">
                  <c:v>431.15942028985506</c:v>
                </c:pt>
                <c:pt idx="6">
                  <c:v>467.39130434782606</c:v>
                </c:pt>
                <c:pt idx="7">
                  <c:v>503.62318840579712</c:v>
                </c:pt>
                <c:pt idx="8">
                  <c:v>539.85507246376812</c:v>
                </c:pt>
                <c:pt idx="9">
                  <c:v>576.08695652173913</c:v>
                </c:pt>
                <c:pt idx="10">
                  <c:v>612.31884057971013</c:v>
                </c:pt>
                <c:pt idx="11">
                  <c:v>648.55072463768113</c:v>
                </c:pt>
                <c:pt idx="12">
                  <c:v>684.78260869565213</c:v>
                </c:pt>
                <c:pt idx="13">
                  <c:v>721.01449275362324</c:v>
                </c:pt>
                <c:pt idx="14">
                  <c:v>757.24637681159425</c:v>
                </c:pt>
                <c:pt idx="15">
                  <c:v>793.47826086956525</c:v>
                </c:pt>
                <c:pt idx="16">
                  <c:v>829.71014492753625</c:v>
                </c:pt>
                <c:pt idx="17">
                  <c:v>865.94202898550725</c:v>
                </c:pt>
                <c:pt idx="18">
                  <c:v>902.17391304347825</c:v>
                </c:pt>
                <c:pt idx="19">
                  <c:v>938.40579710144925</c:v>
                </c:pt>
                <c:pt idx="20">
                  <c:v>974.63768115942025</c:v>
                </c:pt>
                <c:pt idx="21">
                  <c:v>1010.8695652173913</c:v>
                </c:pt>
                <c:pt idx="22">
                  <c:v>1047.1014492753623</c:v>
                </c:pt>
                <c:pt idx="23">
                  <c:v>1083.3333333333333</c:v>
                </c:pt>
                <c:pt idx="24">
                  <c:v>1119.5652173913043</c:v>
                </c:pt>
                <c:pt idx="25">
                  <c:v>1155.7971014492753</c:v>
                </c:pt>
                <c:pt idx="26">
                  <c:v>1192.0289855072465</c:v>
                </c:pt>
                <c:pt idx="27">
                  <c:v>1228.2608695652175</c:v>
                </c:pt>
                <c:pt idx="28">
                  <c:v>1264.4927536231885</c:v>
                </c:pt>
                <c:pt idx="29">
                  <c:v>1300.7246376811595</c:v>
                </c:pt>
                <c:pt idx="30">
                  <c:v>1336.9565217391305</c:v>
                </c:pt>
                <c:pt idx="31">
                  <c:v>1373.1884057971015</c:v>
                </c:pt>
                <c:pt idx="32">
                  <c:v>1409.4202898550725</c:v>
                </c:pt>
                <c:pt idx="33">
                  <c:v>1445.6521739130435</c:v>
                </c:pt>
                <c:pt idx="34">
                  <c:v>1481.8840579710145</c:v>
                </c:pt>
                <c:pt idx="35">
                  <c:v>1518.1159420289855</c:v>
                </c:pt>
                <c:pt idx="36">
                  <c:v>1554.3478260869565</c:v>
                </c:pt>
                <c:pt idx="37">
                  <c:v>1590.5797101449275</c:v>
                </c:pt>
                <c:pt idx="38">
                  <c:v>1626.8115942028985</c:v>
                </c:pt>
                <c:pt idx="39">
                  <c:v>1663.0434782608695</c:v>
                </c:pt>
                <c:pt idx="40">
                  <c:v>1699.2753623188405</c:v>
                </c:pt>
                <c:pt idx="41">
                  <c:v>1735.5072463768115</c:v>
                </c:pt>
                <c:pt idx="42">
                  <c:v>1771.7391304347825</c:v>
                </c:pt>
                <c:pt idx="43">
                  <c:v>1807.9710144927535</c:v>
                </c:pt>
                <c:pt idx="44">
                  <c:v>1844.2028985507247</c:v>
                </c:pt>
                <c:pt idx="45">
                  <c:v>1880.4347826086957</c:v>
                </c:pt>
                <c:pt idx="46">
                  <c:v>1916.6666666666667</c:v>
                </c:pt>
                <c:pt idx="47">
                  <c:v>1952.8985507246377</c:v>
                </c:pt>
                <c:pt idx="48">
                  <c:v>1989.1304347826087</c:v>
                </c:pt>
                <c:pt idx="49">
                  <c:v>2025.3623188405797</c:v>
                </c:pt>
                <c:pt idx="50">
                  <c:v>2061.5942028985505</c:v>
                </c:pt>
                <c:pt idx="51">
                  <c:v>2097.8260869565215</c:v>
                </c:pt>
                <c:pt idx="52">
                  <c:v>2134.057971014493</c:v>
                </c:pt>
                <c:pt idx="53">
                  <c:v>2170.289855072464</c:v>
                </c:pt>
                <c:pt idx="54">
                  <c:v>2206.521739130435</c:v>
                </c:pt>
                <c:pt idx="55">
                  <c:v>2242.753623188406</c:v>
                </c:pt>
                <c:pt idx="56">
                  <c:v>2278.985507246377</c:v>
                </c:pt>
                <c:pt idx="57">
                  <c:v>2315.217391304348</c:v>
                </c:pt>
              </c:numCache>
            </c:numRef>
          </c:xVal>
          <c:yVal>
            <c:numRef>
              <c:f>'#ofTurns'!$AW$8:$AW$65</c:f>
              <c:numCache>
                <c:formatCode>0.00</c:formatCode>
                <c:ptCount val="58"/>
                <c:pt idx="0">
                  <c:v>518.52236580869283</c:v>
                </c:pt>
                <c:pt idx="1">
                  <c:v>554.82560340887665</c:v>
                </c:pt>
                <c:pt idx="2">
                  <c:v>588.89511506906263</c:v>
                </c:pt>
                <c:pt idx="3">
                  <c:v>621.09859354726018</c:v>
                </c:pt>
                <c:pt idx="4">
                  <c:v>651.71271988550677</c:v>
                </c:pt>
                <c:pt idx="5">
                  <c:v>680.95188935397266</c:v>
                </c:pt>
                <c:pt idx="6">
                  <c:v>708.98623538748996</c:v>
                </c:pt>
                <c:pt idx="7">
                  <c:v>735.95345526949291</c:v>
                </c:pt>
                <c:pt idx="8">
                  <c:v>761.9668593037926</c:v>
                </c:pt>
                <c:pt idx="9">
                  <c:v>787.12102057527738</c:v>
                </c:pt>
                <c:pt idx="10">
                  <c:v>811.49584557509991</c:v>
                </c:pt>
                <c:pt idx="11">
                  <c:v>835.15957381797796</c:v>
                </c:pt>
                <c:pt idx="12">
                  <c:v>858.17103195925176</c:v>
                </c:pt>
                <c:pt idx="13">
                  <c:v>880.58135708643476</c:v>
                </c:pt>
                <c:pt idx="14">
                  <c:v>902.43533441591683</c:v>
                </c:pt>
                <c:pt idx="15">
                  <c:v>923.77244987959421</c:v>
                </c:pt>
                <c:pt idx="16">
                  <c:v>944.62772853157787</c:v>
                </c:pt>
                <c:pt idx="17">
                  <c:v>965.03240974845414</c:v>
                </c:pt>
                <c:pt idx="18">
                  <c:v>985.01449645123921</c:v>
                </c:pt>
                <c:pt idx="19">
                  <c:v>1004.5992059389997</c:v>
                </c:pt>
                <c:pt idx="20">
                  <c:v>1023.8093430553606</c:v>
                </c:pt>
                <c:pt idx="21">
                  <c:v>1042.6656114409975</c:v>
                </c:pt>
                <c:pt idx="22">
                  <c:v>1061.1868749828227</c:v>
                </c:pt>
                <c:pt idx="23">
                  <c:v>1079.390378866696</c:v>
                </c:pt>
                <c:pt idx="24">
                  <c:v>1097.2919376101192</c:v>
                </c:pt>
                <c:pt idx="25">
                  <c:v>1114.9060959104809</c:v>
                </c:pt>
                <c:pt idx="26">
                  <c:v>1132.246266963389</c:v>
                </c:pt>
                <c:pt idx="27">
                  <c:v>1149.324851992121</c:v>
                </c:pt>
                <c:pt idx="28">
                  <c:v>1166.153344016511</c:v>
                </c:pt>
                <c:pt idx="29">
                  <c:v>1182.7424183291439</c:v>
                </c:pt>
                <c:pt idx="30">
                  <c:v>1199.1020117026123</c:v>
                </c:pt>
                <c:pt idx="31">
                  <c:v>1215.2413919972573</c:v>
                </c:pt>
                <c:pt idx="32">
                  <c:v>1231.169219554165</c:v>
                </c:pt>
                <c:pt idx="33">
                  <c:v>1246.8936015281306</c:v>
                </c:pt>
                <c:pt idx="34">
                  <c:v>1262.4221401282427</c:v>
                </c:pt>
                <c:pt idx="35">
                  <c:v>1277.7619755808016</c:v>
                </c:pt>
                <c:pt idx="36">
                  <c:v>1292.9198245035664</c:v>
                </c:pt>
                <c:pt idx="37">
                  <c:v>1307.902014276495</c:v>
                </c:pt>
                <c:pt idx="38">
                  <c:v>1322.7145139079307</c:v>
                </c:pt>
                <c:pt idx="39">
                  <c:v>1337.3629618233315</c:v>
                </c:pt>
                <c:pt idx="40">
                  <c:v>1351.8526909434527</c:v>
                </c:pt>
                <c:pt idx="41">
                  <c:v>1366.188751368285</c:v>
                </c:pt>
                <c:pt idx="42">
                  <c:v>1380.3759309403415</c:v>
                </c:pt>
                <c:pt idx="43">
                  <c:v>1394.4187739246754</c:v>
                </c:pt>
                <c:pt idx="44">
                  <c:v>1408.3215980122491</c:v>
                </c:pt>
                <c:pt idx="45">
                  <c:v>1422.0885098269921</c:v>
                </c:pt>
                <c:pt idx="46">
                  <c:v>1435.7234190944073</c:v>
                </c:pt>
                <c:pt idx="47">
                  <c:v>1449.2300516102734</c:v>
                </c:pt>
                <c:pt idx="48">
                  <c:v>1462.6119611313509</c:v>
                </c:pt>
                <c:pt idx="49">
                  <c:v>1475.87254029563</c:v>
                </c:pt>
                <c:pt idx="50">
                  <c:v>1489.0150306672049</c:v>
                </c:pt>
                <c:pt idx="51">
                  <c:v>1502.0425319900355</c:v>
                </c:pt>
                <c:pt idx="52">
                  <c:v>1514.9580107254515</c:v>
                </c:pt>
                <c:pt idx="53">
                  <c:v>1527.7643079400034</c:v>
                </c:pt>
                <c:pt idx="54">
                  <c:v>1540.4641466030871</c:v>
                </c:pt>
                <c:pt idx="55">
                  <c:v>1553.0601383474364</c:v>
                </c:pt>
                <c:pt idx="56">
                  <c:v>1565.5547897400263</c:v>
                </c:pt>
                <c:pt idx="57">
                  <c:v>1577.9505081060429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'#ofTurns'!$BB$1</c:f>
              <c:strCache>
                <c:ptCount val="1"/>
                <c:pt idx="0">
                  <c:v>Total_initial cost($)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'#ofTurns'!$V$8:$V$65</c:f>
              <c:numCache>
                <c:formatCode>0</c:formatCode>
                <c:ptCount val="58"/>
                <c:pt idx="0">
                  <c:v>250</c:v>
                </c:pt>
                <c:pt idx="1">
                  <c:v>286.231884057971</c:v>
                </c:pt>
                <c:pt idx="2">
                  <c:v>322.463768115942</c:v>
                </c:pt>
                <c:pt idx="3">
                  <c:v>358.69565217391306</c:v>
                </c:pt>
                <c:pt idx="4">
                  <c:v>394.92753623188406</c:v>
                </c:pt>
                <c:pt idx="5">
                  <c:v>431.15942028985506</c:v>
                </c:pt>
                <c:pt idx="6">
                  <c:v>467.39130434782606</c:v>
                </c:pt>
                <c:pt idx="7">
                  <c:v>503.62318840579712</c:v>
                </c:pt>
                <c:pt idx="8">
                  <c:v>539.85507246376812</c:v>
                </c:pt>
                <c:pt idx="9">
                  <c:v>576.08695652173913</c:v>
                </c:pt>
                <c:pt idx="10">
                  <c:v>612.31884057971013</c:v>
                </c:pt>
                <c:pt idx="11">
                  <c:v>648.55072463768113</c:v>
                </c:pt>
                <c:pt idx="12">
                  <c:v>684.78260869565213</c:v>
                </c:pt>
                <c:pt idx="13">
                  <c:v>721.01449275362324</c:v>
                </c:pt>
                <c:pt idx="14">
                  <c:v>757.24637681159425</c:v>
                </c:pt>
                <c:pt idx="15">
                  <c:v>793.47826086956525</c:v>
                </c:pt>
                <c:pt idx="16">
                  <c:v>829.71014492753625</c:v>
                </c:pt>
                <c:pt idx="17">
                  <c:v>865.94202898550725</c:v>
                </c:pt>
                <c:pt idx="18">
                  <c:v>902.17391304347825</c:v>
                </c:pt>
                <c:pt idx="19">
                  <c:v>938.40579710144925</c:v>
                </c:pt>
                <c:pt idx="20">
                  <c:v>974.63768115942025</c:v>
                </c:pt>
                <c:pt idx="21">
                  <c:v>1010.8695652173913</c:v>
                </c:pt>
                <c:pt idx="22">
                  <c:v>1047.1014492753623</c:v>
                </c:pt>
                <c:pt idx="23">
                  <c:v>1083.3333333333333</c:v>
                </c:pt>
                <c:pt idx="24">
                  <c:v>1119.5652173913043</c:v>
                </c:pt>
                <c:pt idx="25">
                  <c:v>1155.7971014492753</c:v>
                </c:pt>
                <c:pt idx="26">
                  <c:v>1192.0289855072465</c:v>
                </c:pt>
                <c:pt idx="27">
                  <c:v>1228.2608695652175</c:v>
                </c:pt>
                <c:pt idx="28">
                  <c:v>1264.4927536231885</c:v>
                </c:pt>
                <c:pt idx="29">
                  <c:v>1300.7246376811595</c:v>
                </c:pt>
                <c:pt idx="30">
                  <c:v>1336.9565217391305</c:v>
                </c:pt>
                <c:pt idx="31">
                  <c:v>1373.1884057971015</c:v>
                </c:pt>
                <c:pt idx="32">
                  <c:v>1409.4202898550725</c:v>
                </c:pt>
                <c:pt idx="33">
                  <c:v>1445.6521739130435</c:v>
                </c:pt>
                <c:pt idx="34">
                  <c:v>1481.8840579710145</c:v>
                </c:pt>
                <c:pt idx="35">
                  <c:v>1518.1159420289855</c:v>
                </c:pt>
                <c:pt idx="36">
                  <c:v>1554.3478260869565</c:v>
                </c:pt>
                <c:pt idx="37">
                  <c:v>1590.5797101449275</c:v>
                </c:pt>
                <c:pt idx="38">
                  <c:v>1626.8115942028985</c:v>
                </c:pt>
                <c:pt idx="39">
                  <c:v>1663.0434782608695</c:v>
                </c:pt>
                <c:pt idx="40">
                  <c:v>1699.2753623188405</c:v>
                </c:pt>
                <c:pt idx="41">
                  <c:v>1735.5072463768115</c:v>
                </c:pt>
                <c:pt idx="42">
                  <c:v>1771.7391304347825</c:v>
                </c:pt>
                <c:pt idx="43">
                  <c:v>1807.9710144927535</c:v>
                </c:pt>
                <c:pt idx="44">
                  <c:v>1844.2028985507247</c:v>
                </c:pt>
                <c:pt idx="45">
                  <c:v>1880.4347826086957</c:v>
                </c:pt>
                <c:pt idx="46">
                  <c:v>1916.6666666666667</c:v>
                </c:pt>
                <c:pt idx="47">
                  <c:v>1952.8985507246377</c:v>
                </c:pt>
                <c:pt idx="48">
                  <c:v>1989.1304347826087</c:v>
                </c:pt>
                <c:pt idx="49">
                  <c:v>2025.3623188405797</c:v>
                </c:pt>
                <c:pt idx="50">
                  <c:v>2061.5942028985505</c:v>
                </c:pt>
                <c:pt idx="51">
                  <c:v>2097.8260869565215</c:v>
                </c:pt>
                <c:pt idx="52">
                  <c:v>2134.057971014493</c:v>
                </c:pt>
                <c:pt idx="53">
                  <c:v>2170.289855072464</c:v>
                </c:pt>
                <c:pt idx="54">
                  <c:v>2206.521739130435</c:v>
                </c:pt>
                <c:pt idx="55">
                  <c:v>2242.753623188406</c:v>
                </c:pt>
                <c:pt idx="56">
                  <c:v>2278.985507246377</c:v>
                </c:pt>
                <c:pt idx="57">
                  <c:v>2315.217391304348</c:v>
                </c:pt>
              </c:numCache>
            </c:numRef>
          </c:xVal>
          <c:yVal>
            <c:numRef>
              <c:f>'#ofTurns'!$BB$8:$BB$65</c:f>
              <c:numCache>
                <c:formatCode>0.000000</c:formatCode>
                <c:ptCount val="58"/>
                <c:pt idx="0">
                  <c:v>25188.120140097195</c:v>
                </c:pt>
                <c:pt idx="1">
                  <c:v>21047.336467327666</c:v>
                </c:pt>
                <c:pt idx="2">
                  <c:v>18023.824407107259</c:v>
                </c:pt>
                <c:pt idx="3">
                  <c:v>15735.658342033837</c:v>
                </c:pt>
                <c:pt idx="4">
                  <c:v>13954.098658806781</c:v>
                </c:pt>
                <c:pt idx="5">
                  <c:v>12534.592162674649</c:v>
                </c:pt>
                <c:pt idx="6">
                  <c:v>11381.73321794912</c:v>
                </c:pt>
                <c:pt idx="7">
                  <c:v>10430.254275225292</c:v>
                </c:pt>
                <c:pt idx="8">
                  <c:v>9634.1392860706928</c:v>
                </c:pt>
                <c:pt idx="9">
                  <c:v>8960.101023072737</c:v>
                </c:pt>
                <c:pt idx="10">
                  <c:v>8383.5204802256667</c:v>
                </c:pt>
                <c:pt idx="11">
                  <c:v>7885.8344579137502</c:v>
                </c:pt>
                <c:pt idx="12">
                  <c:v>7452.8061128739528</c:v>
                </c:pt>
                <c:pt idx="13">
                  <c:v>7073.3509709196323</c:v>
                </c:pt>
                <c:pt idx="14">
                  <c:v>6738.7221269919955</c:v>
                </c:pt>
                <c:pt idx="15">
                  <c:v>6441.9334506182186</c:v>
                </c:pt>
                <c:pt idx="16">
                  <c:v>6177.3439738930829</c:v>
                </c:pt>
                <c:pt idx="17">
                  <c:v>5940.3535946784841</c:v>
                </c:pt>
                <c:pt idx="18">
                  <c:v>5727.1770284708309</c:v>
                </c:pt>
                <c:pt idx="19">
                  <c:v>5534.6736561105436</c:v>
                </c:pt>
                <c:pt idx="20">
                  <c:v>5360.2178896896748</c:v>
                </c:pt>
                <c:pt idx="21">
                  <c:v>5201.5993067838881</c:v>
                </c:pt>
                <c:pt idx="22">
                  <c:v>5056.9449269899515</c:v>
                </c:pt>
                <c:pt idx="23">
                  <c:v>4924.6581471514191</c:v>
                </c:pt>
                <c:pt idx="24">
                  <c:v>4803.370342602977</c:v>
                </c:pt>
                <c:pt idx="25">
                  <c:v>4691.9021934785651</c:v>
                </c:pt>
                <c:pt idx="26">
                  <c:v>4589.232546373707</c:v>
                </c:pt>
                <c:pt idx="27">
                  <c:v>4494.4731645697248</c:v>
                </c:pt>
                <c:pt idx="28">
                  <c:v>4406.8481166813717</c:v>
                </c:pt>
                <c:pt idx="29">
                  <c:v>4325.6768463471417</c:v>
                </c:pt>
                <c:pt idx="30">
                  <c:v>4250.3601837258684</c:v>
                </c:pt>
                <c:pt idx="31">
                  <c:v>4180.3687235720336</c:v>
                </c:pt>
                <c:pt idx="32">
                  <c:v>4115.2331190121495</c:v>
                </c:pt>
                <c:pt idx="33">
                  <c:v>4054.5359351768625</c:v>
                </c:pt>
                <c:pt idx="34">
                  <c:v>3997.9047800160497</c:v>
                </c:pt>
                <c:pt idx="35">
                  <c:v>3945.0064863661755</c:v>
                </c:pt>
                <c:pt idx="36">
                  <c:v>3895.5421636358692</c:v>
                </c:pt>
                <c:pt idx="37">
                  <c:v>3849.2429722778043</c:v>
                </c:pt>
                <c:pt idx="38">
                  <c:v>3805.8665017230855</c:v>
                </c:pt>
                <c:pt idx="39">
                  <c:v>3765.1936543226266</c:v>
                </c:pt>
                <c:pt idx="40">
                  <c:v>3727.02595532024</c:v>
                </c:pt>
                <c:pt idx="41">
                  <c:v>3691.183222927712</c:v>
                </c:pt>
                <c:pt idx="42">
                  <c:v>3657.50154391456</c:v>
                </c:pt>
                <c:pt idx="43">
                  <c:v>3625.8315093280326</c:v>
                </c:pt>
                <c:pt idx="44">
                  <c:v>3596.0366724601763</c:v>
                </c:pt>
                <c:pt idx="45">
                  <c:v>3567.9921973195214</c:v>
                </c:pt>
                <c:pt idx="46">
                  <c:v>3541.5836709131358</c:v>
                </c:pt>
                <c:pt idx="47">
                  <c:v>3516.7060568113411</c:v>
                </c:pt>
                <c:pt idx="48">
                  <c:v>3493.2627709195658</c:v>
                </c:pt>
                <c:pt idx="49">
                  <c:v>3471.164863252714</c:v>
                </c:pt>
                <c:pt idx="50">
                  <c:v>3450.330291903354</c:v>
                </c:pt>
                <c:pt idx="51">
                  <c:v>3430.6832774014165</c:v>
                </c:pt>
                <c:pt idx="52">
                  <c:v>3412.1537273489266</c:v>
                </c:pt>
                <c:pt idx="53">
                  <c:v>3394.6767226340553</c:v>
                </c:pt>
                <c:pt idx="54">
                  <c:v>3378.1920577300434</c:v>
                </c:pt>
                <c:pt idx="55">
                  <c:v>3362.6438286031198</c:v>
                </c:pt>
                <c:pt idx="56">
                  <c:v>3347.9800626196038</c:v>
                </c:pt>
                <c:pt idx="57">
                  <c:v>3334.1523855809692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92496"/>
        <c:axId val="147493056"/>
      </c:scatterChart>
      <c:valAx>
        <c:axId val="14749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N2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0.49747324411395244"/>
              <c:y val="0.90519837955203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7493056"/>
        <c:crosses val="autoZero"/>
        <c:crossBetween val="midCat"/>
      </c:valAx>
      <c:valAx>
        <c:axId val="1474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Cost($)</a:t>
                </a:r>
                <a:endParaRPr lang="tr-T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749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674146</xdr:colOff>
      <xdr:row>10</xdr:row>
      <xdr:rowOff>129092</xdr:rowOff>
    </xdr:from>
    <xdr:to>
      <xdr:col>13</xdr:col>
      <xdr:colOff>580913</xdr:colOff>
      <xdr:row>36</xdr:row>
      <xdr:rowOff>66339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674962</xdr:colOff>
      <xdr:row>36</xdr:row>
      <xdr:rowOff>125830</xdr:rowOff>
    </xdr:from>
    <xdr:to>
      <xdr:col>13</xdr:col>
      <xdr:colOff>576024</xdr:colOff>
      <xdr:row>62</xdr:row>
      <xdr:rowOff>62262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1053192</xdr:colOff>
      <xdr:row>1</xdr:row>
      <xdr:rowOff>108857</xdr:rowOff>
    </xdr:from>
    <xdr:to>
      <xdr:col>55</xdr:col>
      <xdr:colOff>1760059</xdr:colOff>
      <xdr:row>27</xdr:row>
      <xdr:rowOff>46104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73</xdr:colOff>
      <xdr:row>27</xdr:row>
      <xdr:rowOff>97975</xdr:rowOff>
    </xdr:from>
    <xdr:to>
      <xdr:col>55</xdr:col>
      <xdr:colOff>1785256</xdr:colOff>
      <xdr:row>55</xdr:row>
      <xdr:rowOff>51707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838200</xdr:colOff>
      <xdr:row>59</xdr:row>
      <xdr:rowOff>0</xdr:rowOff>
    </xdr:from>
    <xdr:to>
      <xdr:col>55</xdr:col>
      <xdr:colOff>1589240</xdr:colOff>
      <xdr:row>86</xdr:row>
      <xdr:rowOff>138790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5"/>
  <sheetViews>
    <sheetView topLeftCell="AL1" zoomScale="85" zoomScaleNormal="85" workbookViewId="0">
      <selection activeCell="AY118" sqref="AY118"/>
    </sheetView>
  </sheetViews>
  <sheetFormatPr defaultRowHeight="14.4" x14ac:dyDescent="0.3"/>
  <cols>
    <col min="1" max="1" width="9.88671875" bestFit="1" customWidth="1"/>
    <col min="2" max="3" width="8.5546875" bestFit="1" customWidth="1"/>
    <col min="4" max="4" width="6.33203125" bestFit="1" customWidth="1"/>
    <col min="5" max="5" width="48.109375" bestFit="1" customWidth="1"/>
    <col min="6" max="6" width="10.33203125" bestFit="1" customWidth="1"/>
    <col min="7" max="7" width="8.5546875" bestFit="1" customWidth="1"/>
    <col min="8" max="8" width="6.33203125" bestFit="1" customWidth="1"/>
    <col min="9" max="9" width="9" bestFit="1" customWidth="1"/>
    <col min="10" max="10" width="14.33203125" bestFit="1" customWidth="1"/>
    <col min="11" max="11" width="35.6640625" bestFit="1" customWidth="1"/>
    <col min="12" max="12" width="12.5546875" bestFit="1" customWidth="1"/>
    <col min="13" max="13" width="11.6640625" bestFit="1" customWidth="1"/>
    <col min="14" max="14" width="12.109375" bestFit="1" customWidth="1"/>
    <col min="15" max="15" width="10.77734375" bestFit="1" customWidth="1"/>
    <col min="16" max="16" width="17" bestFit="1" customWidth="1"/>
    <col min="17" max="17" width="16.5546875" bestFit="1" customWidth="1"/>
    <col min="18" max="19" width="11.6640625" bestFit="1" customWidth="1"/>
    <col min="21" max="22" width="7.21875" bestFit="1" customWidth="1"/>
    <col min="23" max="24" width="13" bestFit="1" customWidth="1"/>
    <col min="25" max="26" width="15.6640625" bestFit="1" customWidth="1"/>
    <col min="27" max="27" width="14.77734375" bestFit="1" customWidth="1"/>
    <col min="28" max="28" width="13.88671875" bestFit="1" customWidth="1"/>
    <col min="29" max="29" width="11.6640625" bestFit="1" customWidth="1"/>
    <col min="30" max="30" width="13" bestFit="1" customWidth="1"/>
    <col min="31" max="31" width="11.6640625" bestFit="1" customWidth="1"/>
    <col min="32" max="32" width="18.77734375" bestFit="1" customWidth="1"/>
    <col min="33" max="33" width="17" bestFit="1" customWidth="1"/>
    <col min="34" max="34" width="14.33203125" bestFit="1" customWidth="1"/>
    <col min="35" max="36" width="13.88671875" bestFit="1" customWidth="1"/>
    <col min="37" max="38" width="18.77734375" bestFit="1" customWidth="1"/>
    <col min="40" max="42" width="11.6640625" bestFit="1" customWidth="1"/>
    <col min="43" max="45" width="14.33203125" bestFit="1" customWidth="1"/>
    <col min="46" max="49" width="15.6640625" bestFit="1" customWidth="1"/>
    <col min="51" max="51" width="18.77734375" bestFit="1" customWidth="1"/>
    <col min="52" max="52" width="13" bestFit="1" customWidth="1"/>
    <col min="54" max="54" width="20.109375" bestFit="1" customWidth="1"/>
    <col min="55" max="55" width="43.6640625" bestFit="1" customWidth="1"/>
    <col min="56" max="56" width="27.21875" bestFit="1" customWidth="1"/>
    <col min="57" max="57" width="30.33203125" bestFit="1" customWidth="1"/>
  </cols>
  <sheetData>
    <row r="1" spans="1:57" s="4" customFormat="1" ht="28.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20</v>
      </c>
      <c r="F1" s="4" t="s">
        <v>4</v>
      </c>
      <c r="H1" s="4" t="s">
        <v>52</v>
      </c>
      <c r="I1" s="4" t="s">
        <v>6</v>
      </c>
      <c r="J1" s="4" t="s">
        <v>8</v>
      </c>
      <c r="K1" s="4" t="s">
        <v>7</v>
      </c>
      <c r="L1" s="4" t="s">
        <v>53</v>
      </c>
      <c r="M1" s="4" t="s">
        <v>11</v>
      </c>
      <c r="N1" s="4" t="s">
        <v>48</v>
      </c>
      <c r="P1" s="4" t="s">
        <v>14</v>
      </c>
      <c r="Q1" s="4" t="s">
        <v>15</v>
      </c>
      <c r="R1" s="4" t="s">
        <v>11</v>
      </c>
      <c r="S1" s="4" t="s">
        <v>12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44</v>
      </c>
      <c r="Z1" s="4" t="s">
        <v>45</v>
      </c>
      <c r="AA1" s="4" t="s">
        <v>46</v>
      </c>
      <c r="AB1" s="4" t="s">
        <v>47</v>
      </c>
      <c r="AC1" s="4" t="s">
        <v>21</v>
      </c>
      <c r="AD1" s="4" t="s">
        <v>22</v>
      </c>
      <c r="AE1" s="4" t="s">
        <v>23</v>
      </c>
      <c r="AF1" s="4" t="s">
        <v>24</v>
      </c>
      <c r="AG1" s="4" t="s">
        <v>35</v>
      </c>
      <c r="AH1" s="4" t="s">
        <v>49</v>
      </c>
      <c r="AI1" s="4" t="s">
        <v>51</v>
      </c>
      <c r="AJ1" s="4" t="s">
        <v>50</v>
      </c>
      <c r="AK1" s="4" t="s">
        <v>34</v>
      </c>
      <c r="AL1" s="4" t="s">
        <v>38</v>
      </c>
      <c r="AN1" s="4" t="s">
        <v>25</v>
      </c>
      <c r="AO1" s="4" t="s">
        <v>26</v>
      </c>
      <c r="AP1" s="4" t="s">
        <v>27</v>
      </c>
      <c r="AQ1" s="4" t="s">
        <v>29</v>
      </c>
      <c r="AR1" s="4" t="s">
        <v>30</v>
      </c>
      <c r="AS1" s="4" t="s">
        <v>28</v>
      </c>
      <c r="AT1" s="4" t="s">
        <v>31</v>
      </c>
      <c r="AU1" s="4" t="s">
        <v>32</v>
      </c>
      <c r="AV1" s="4" t="s">
        <v>33</v>
      </c>
      <c r="AW1" s="4" t="s">
        <v>39</v>
      </c>
      <c r="AY1" s="4" t="s">
        <v>37</v>
      </c>
      <c r="AZ1" s="4" t="s">
        <v>36</v>
      </c>
      <c r="BB1" s="4" t="s">
        <v>40</v>
      </c>
      <c r="BC1" s="4" t="s">
        <v>41</v>
      </c>
      <c r="BD1" s="4" t="s">
        <v>42</v>
      </c>
      <c r="BE1" s="4" t="s">
        <v>43</v>
      </c>
    </row>
    <row r="2" spans="1:57" s="2" customFormat="1" x14ac:dyDescent="0.3">
      <c r="A2" s="8">
        <v>500000</v>
      </c>
      <c r="B2" s="8">
        <v>34500</v>
      </c>
      <c r="C2" s="8">
        <v>25000</v>
      </c>
      <c r="D2" s="8">
        <v>50</v>
      </c>
      <c r="E2" s="9">
        <v>3000000</v>
      </c>
      <c r="F2" s="6">
        <v>0.3</v>
      </c>
      <c r="G2" s="5" t="s">
        <v>9</v>
      </c>
      <c r="H2" s="7">
        <v>1.2</v>
      </c>
      <c r="I2" s="7">
        <v>1000</v>
      </c>
      <c r="J2" s="2">
        <f t="shared" ref="J2:J33" si="0">(H2/I2)*10000000/(4*3.14)</f>
        <v>955.41401273885333</v>
      </c>
      <c r="K2" s="3">
        <f t="shared" ref="K2:K33" si="1">0.95*1.2*1.2</f>
        <v>1.3679999999999999</v>
      </c>
      <c r="L2" s="2">
        <v>3.5E-4</v>
      </c>
      <c r="M2" s="8">
        <v>7850</v>
      </c>
      <c r="N2" s="8">
        <v>3</v>
      </c>
      <c r="O2" s="5" t="s">
        <v>13</v>
      </c>
      <c r="P2" s="1">
        <f t="shared" ref="P2:P33" si="2">1.68*(10^(-8))</f>
        <v>1.6799999999999998E-8</v>
      </c>
      <c r="Q2" s="2">
        <v>3.8600000000000001E-3</v>
      </c>
      <c r="R2" s="7">
        <v>8940</v>
      </c>
      <c r="S2" s="7">
        <v>7.1</v>
      </c>
      <c r="U2" s="8">
        <v>45</v>
      </c>
      <c r="V2" s="8">
        <f t="shared" ref="V2:V33" si="3">(U2*C2)/B2</f>
        <v>32.608695652173914</v>
      </c>
      <c r="W2" s="2">
        <f t="shared" ref="W2:W33" si="4">A2/B2</f>
        <v>14.492753623188406</v>
      </c>
      <c r="X2" s="2">
        <f t="shared" ref="X2:X33" si="5">A2/C2</f>
        <v>20</v>
      </c>
      <c r="Y2" s="2">
        <f t="shared" ref="Y2:Y33" si="6">W2/E2</f>
        <v>4.8309178743961353E-6</v>
      </c>
      <c r="Z2" s="2">
        <f t="shared" ref="Z2:Z33" si="7">X2/E2</f>
        <v>6.6666666666666666E-6</v>
      </c>
      <c r="AA2" s="2">
        <f t="shared" ref="AA2:AA33" si="8">(Y2*U2)+(Z2*V2)/F2</f>
        <v>9.4202898550724637E-4</v>
      </c>
      <c r="AB2" s="2">
        <f t="shared" ref="AB2:AB33" si="9">B2/(4.44*D2*U2*H2)</f>
        <v>2.8778778778778773</v>
      </c>
      <c r="AC2" s="2">
        <f t="shared" ref="AC2:AC33" si="10">4*(SQRT(AA2))</f>
        <v>0.12276996280897026</v>
      </c>
      <c r="AD2" s="2">
        <f t="shared" ref="AD2:AD33" si="11">4*((2*SQRT(AB2))+(AC2/4))</f>
        <v>13.694217350032787</v>
      </c>
      <c r="AE2" s="2">
        <f t="shared" ref="AE2:AE33" si="12">4*((SQRT(AB2))+(AC2/4))</f>
        <v>6.9084936564208785</v>
      </c>
      <c r="AF2" s="2">
        <f t="shared" ref="AF2:AF33" si="13">AE2*AB2*M2</f>
        <v>156072.13834669534</v>
      </c>
      <c r="AG2" s="2">
        <f t="shared" ref="AG2:AG33" si="14">AE2*10000000/(J2*4*3.14*AB2)</f>
        <v>2000.4594674679597</v>
      </c>
      <c r="AH2" s="2">
        <f>(U2*U2)/AG2</f>
        <v>1.0122674480193803</v>
      </c>
      <c r="AI2" s="2">
        <f>0.02*((B2/W2)/(2*3.14*D2))</f>
        <v>0.15162420382165606</v>
      </c>
      <c r="AJ2" s="2">
        <f>0.02*((C2/X2)/(2*3.14*D2))</f>
        <v>7.9617834394904455E-2</v>
      </c>
      <c r="AK2" s="6">
        <f t="shared" ref="AK2:AK33" si="15">AF2*K2</f>
        <v>213506.68525827921</v>
      </c>
      <c r="AL2" s="6">
        <f t="shared" ref="AL2:AL33" si="16">AF2*N2</f>
        <v>468216.41504008602</v>
      </c>
      <c r="AN2" s="2">
        <f t="shared" ref="AN2:AN33" si="17">4*(SQRT(AB2))</f>
        <v>6.7857236936119083</v>
      </c>
      <c r="AO2" s="2">
        <f t="shared" ref="AO2:AO33" si="18">(((30*Q2*P2)+P2)*U2*AN2)/Y2</f>
        <v>1.1848808207485053</v>
      </c>
      <c r="AP2" s="2">
        <f t="shared" ref="AP2:AP33" si="19">(((30*P2*Q2)+P2)*V2*AN2)/Z2</f>
        <v>0.62218064521555627</v>
      </c>
      <c r="AQ2" s="2">
        <f t="shared" ref="AQ2:AQ33" si="20">R2*U2*Y2*AN2</f>
        <v>13.187906482802275</v>
      </c>
      <c r="AR2" s="2">
        <f t="shared" ref="AR2:AR33" si="21">R2*V2*Z2*AN2</f>
        <v>13.187906482802275</v>
      </c>
      <c r="AS2" s="2">
        <f t="shared" ref="AS2:AS33" si="22">AQ2+AR2</f>
        <v>26.375812965604549</v>
      </c>
      <c r="AT2" s="2">
        <f t="shared" ref="AT2:AT33" si="23">W2*W2*AO2</f>
        <v>248.8722580862225</v>
      </c>
      <c r="AU2" s="2">
        <f t="shared" ref="AU2:AU33" si="24">AP2*X2*X2</f>
        <v>248.8722580862225</v>
      </c>
      <c r="AV2" s="6">
        <f t="shared" ref="AV2:AV33" si="25">AT2+AU2</f>
        <v>497.744516172445</v>
      </c>
      <c r="AW2" s="6">
        <f t="shared" ref="AW2:AW33" si="26">AS2*S2</f>
        <v>187.26827205579229</v>
      </c>
      <c r="AY2" s="2">
        <f t="shared" ref="AY2:AY33" si="27">AK2+AV2</f>
        <v>214004.42977445165</v>
      </c>
      <c r="AZ2" s="2">
        <f t="shared" ref="AZ2:AZ33" si="28">(A2/(A2+AY2))*100</f>
        <v>70.027576741778205</v>
      </c>
      <c r="BB2" s="2">
        <f>(AW2+AL2)</f>
        <v>468403.6833121418</v>
      </c>
      <c r="BC2" s="2">
        <f t="shared" ref="BC2:BC33" si="29">0.2*(AY2/1000)*365*24</f>
        <v>374935.76096483931</v>
      </c>
      <c r="BD2" s="7">
        <v>25</v>
      </c>
      <c r="BE2" s="7">
        <f t="shared" ref="BE2:BE33" si="30">BD2*BC2</f>
        <v>9373394.0241209827</v>
      </c>
    </row>
    <row r="3" spans="1:57" s="2" customFormat="1" x14ac:dyDescent="0.3">
      <c r="A3" s="8">
        <v>500000</v>
      </c>
      <c r="B3" s="8">
        <v>34500</v>
      </c>
      <c r="C3" s="8">
        <v>25000</v>
      </c>
      <c r="D3" s="8">
        <v>50</v>
      </c>
      <c r="E3" s="9">
        <v>3000000</v>
      </c>
      <c r="F3" s="6">
        <v>0.3</v>
      </c>
      <c r="G3" s="5" t="s">
        <v>9</v>
      </c>
      <c r="H3" s="7">
        <v>1.2</v>
      </c>
      <c r="I3" s="7">
        <v>1000</v>
      </c>
      <c r="J3" s="2">
        <f t="shared" si="0"/>
        <v>955.41401273885333</v>
      </c>
      <c r="K3" s="3">
        <f t="shared" si="1"/>
        <v>1.3679999999999999</v>
      </c>
      <c r="L3" s="2">
        <v>3.5E-4</v>
      </c>
      <c r="M3" s="8">
        <v>7850</v>
      </c>
      <c r="N3" s="8">
        <v>3</v>
      </c>
      <c r="O3" s="5" t="s">
        <v>13</v>
      </c>
      <c r="P3" s="1">
        <f t="shared" si="2"/>
        <v>1.6799999999999998E-8</v>
      </c>
      <c r="Q3" s="2">
        <v>3.8600000000000001E-3</v>
      </c>
      <c r="R3" s="7">
        <v>8940</v>
      </c>
      <c r="S3" s="7">
        <v>7.1</v>
      </c>
      <c r="U3" s="8">
        <v>95</v>
      </c>
      <c r="V3" s="8">
        <f t="shared" si="3"/>
        <v>68.840579710144922</v>
      </c>
      <c r="W3" s="2">
        <f t="shared" si="4"/>
        <v>14.492753623188406</v>
      </c>
      <c r="X3" s="2">
        <f t="shared" si="5"/>
        <v>20</v>
      </c>
      <c r="Y3" s="2">
        <f t="shared" si="6"/>
        <v>4.8309178743961353E-6</v>
      </c>
      <c r="Z3" s="2">
        <f t="shared" si="7"/>
        <v>6.6666666666666666E-6</v>
      </c>
      <c r="AA3" s="2">
        <f t="shared" si="8"/>
        <v>1.9887278582930755E-3</v>
      </c>
      <c r="AB3" s="2">
        <f t="shared" si="9"/>
        <v>1.3632053105737314</v>
      </c>
      <c r="AC3" s="2">
        <f t="shared" si="10"/>
        <v>0.17838062039551608</v>
      </c>
      <c r="AD3" s="2">
        <f t="shared" si="11"/>
        <v>9.5188913064725273</v>
      </c>
      <c r="AE3" s="2">
        <f t="shared" si="12"/>
        <v>4.8486359634340213</v>
      </c>
      <c r="AF3" s="2">
        <f t="shared" si="13"/>
        <v>51886.0374109775</v>
      </c>
      <c r="AG3" s="2">
        <f t="shared" si="14"/>
        <v>2963.9922454731459</v>
      </c>
      <c r="AH3" s="2">
        <f t="shared" ref="AH3:AH8" si="31">(U3*U3)/AG3</f>
        <v>3.0448797609992826</v>
      </c>
      <c r="AI3" s="2">
        <f t="shared" ref="AI3:AI8" si="32">0.02*((B3/W3)/(2*3.14*D3))</f>
        <v>0.15162420382165606</v>
      </c>
      <c r="AJ3" s="2">
        <f t="shared" ref="AJ3:AJ8" si="33">0.02*((C3/X3)/(2*3.14*D3))</f>
        <v>7.9617834394904455E-2</v>
      </c>
      <c r="AK3" s="6">
        <f t="shared" si="15"/>
        <v>70980.09917821722</v>
      </c>
      <c r="AL3" s="6">
        <f t="shared" si="16"/>
        <v>155658.1122329325</v>
      </c>
      <c r="AN3" s="2">
        <f t="shared" si="17"/>
        <v>4.6702553430385052</v>
      </c>
      <c r="AO3" s="2">
        <f t="shared" si="18"/>
        <v>1.7215919192607556</v>
      </c>
      <c r="AP3" s="2">
        <f t="shared" si="19"/>
        <v>0.90400751904051424</v>
      </c>
      <c r="AQ3" s="2">
        <f t="shared" si="20"/>
        <v>19.161583878466679</v>
      </c>
      <c r="AR3" s="2">
        <f t="shared" si="21"/>
        <v>19.161583878466676</v>
      </c>
      <c r="AS3" s="2">
        <f t="shared" si="22"/>
        <v>38.323167756933358</v>
      </c>
      <c r="AT3" s="2">
        <f t="shared" si="23"/>
        <v>361.60300761620573</v>
      </c>
      <c r="AU3" s="2">
        <f t="shared" si="24"/>
        <v>361.60300761620567</v>
      </c>
      <c r="AV3" s="6">
        <f t="shared" si="25"/>
        <v>723.20601523241135</v>
      </c>
      <c r="AW3" s="6">
        <f t="shared" si="26"/>
        <v>272.09449107422682</v>
      </c>
      <c r="AY3" s="2">
        <f t="shared" si="27"/>
        <v>71703.305193449632</v>
      </c>
      <c r="AZ3" s="2">
        <f t="shared" si="28"/>
        <v>87.457951608450628</v>
      </c>
      <c r="BB3" s="2">
        <f t="shared" ref="BB3:BB65" si="34">(AW3+AL3)</f>
        <v>155930.20672400674</v>
      </c>
      <c r="BC3" s="2">
        <f t="shared" si="29"/>
        <v>125624.19069892378</v>
      </c>
      <c r="BD3" s="7">
        <v>25</v>
      </c>
      <c r="BE3" s="7">
        <f t="shared" si="30"/>
        <v>3140604.7674730942</v>
      </c>
    </row>
    <row r="4" spans="1:57" s="2" customFormat="1" x14ac:dyDescent="0.3">
      <c r="A4" s="8">
        <v>500000</v>
      </c>
      <c r="B4" s="8">
        <v>34500</v>
      </c>
      <c r="C4" s="8">
        <v>25000</v>
      </c>
      <c r="D4" s="8">
        <v>50</v>
      </c>
      <c r="E4" s="9">
        <v>3000000</v>
      </c>
      <c r="F4" s="6">
        <v>0.3</v>
      </c>
      <c r="G4" s="5" t="s">
        <v>9</v>
      </c>
      <c r="H4" s="7">
        <v>1.2</v>
      </c>
      <c r="I4" s="7">
        <v>1000</v>
      </c>
      <c r="J4" s="2">
        <f t="shared" si="0"/>
        <v>955.41401273885333</v>
      </c>
      <c r="K4" s="3">
        <f t="shared" si="1"/>
        <v>1.3679999999999999</v>
      </c>
      <c r="L4" s="2">
        <v>3.5E-4</v>
      </c>
      <c r="M4" s="8">
        <v>7850</v>
      </c>
      <c r="N4" s="8">
        <v>3</v>
      </c>
      <c r="O4" s="5" t="s">
        <v>13</v>
      </c>
      <c r="P4" s="1">
        <f t="shared" si="2"/>
        <v>1.6799999999999998E-8</v>
      </c>
      <c r="Q4" s="2">
        <v>3.8600000000000001E-3</v>
      </c>
      <c r="R4" s="7">
        <v>8940</v>
      </c>
      <c r="S4" s="7">
        <v>7.1</v>
      </c>
      <c r="U4" s="8">
        <v>145</v>
      </c>
      <c r="V4" s="8">
        <f t="shared" si="3"/>
        <v>105.07246376811594</v>
      </c>
      <c r="W4" s="2">
        <f t="shared" si="4"/>
        <v>14.492753623188406</v>
      </c>
      <c r="X4" s="2">
        <f t="shared" si="5"/>
        <v>20</v>
      </c>
      <c r="Y4" s="2">
        <f t="shared" si="6"/>
        <v>4.8309178743961353E-6</v>
      </c>
      <c r="Z4" s="2">
        <f t="shared" si="7"/>
        <v>6.6666666666666666E-6</v>
      </c>
      <c r="AA4" s="2">
        <f t="shared" si="8"/>
        <v>3.0354267310789052E-3</v>
      </c>
      <c r="AB4" s="2">
        <f t="shared" si="9"/>
        <v>0.89313451382416897</v>
      </c>
      <c r="AC4" s="2">
        <f t="shared" si="10"/>
        <v>0.22037882769735953</v>
      </c>
      <c r="AD4" s="2">
        <f t="shared" si="11"/>
        <v>7.7808423640651405</v>
      </c>
      <c r="AE4" s="2">
        <f t="shared" si="12"/>
        <v>4.0006105958812501</v>
      </c>
      <c r="AF4" s="2">
        <f t="shared" si="13"/>
        <v>28048.704686484922</v>
      </c>
      <c r="AG4" s="2">
        <f t="shared" si="14"/>
        <v>3732.7436255483317</v>
      </c>
      <c r="AH4" s="2">
        <f t="shared" si="31"/>
        <v>5.632586137471864</v>
      </c>
      <c r="AI4" s="2">
        <f t="shared" si="32"/>
        <v>0.15162420382165606</v>
      </c>
      <c r="AJ4" s="2">
        <f t="shared" si="33"/>
        <v>7.9617834394904455E-2</v>
      </c>
      <c r="AK4" s="6">
        <f t="shared" si="15"/>
        <v>38370.628011111367</v>
      </c>
      <c r="AL4" s="6">
        <f t="shared" si="16"/>
        <v>84146.114059454761</v>
      </c>
      <c r="AN4" s="2">
        <f t="shared" si="17"/>
        <v>3.7802317681838904</v>
      </c>
      <c r="AO4" s="2">
        <f t="shared" si="18"/>
        <v>2.1269261655144995</v>
      </c>
      <c r="AP4" s="2">
        <f t="shared" si="19"/>
        <v>1.116848438098351</v>
      </c>
      <c r="AQ4" s="2">
        <f t="shared" si="20"/>
        <v>23.673016623655929</v>
      </c>
      <c r="AR4" s="2">
        <f t="shared" si="21"/>
        <v>23.673016623655929</v>
      </c>
      <c r="AS4" s="2">
        <f t="shared" si="22"/>
        <v>47.346033247311858</v>
      </c>
      <c r="AT4" s="2">
        <f t="shared" si="23"/>
        <v>446.73937523934035</v>
      </c>
      <c r="AU4" s="2">
        <f t="shared" si="24"/>
        <v>446.73937523934046</v>
      </c>
      <c r="AV4" s="6">
        <f t="shared" si="25"/>
        <v>893.47875047868081</v>
      </c>
      <c r="AW4" s="6">
        <f t="shared" si="26"/>
        <v>336.1568360559142</v>
      </c>
      <c r="AY4" s="2">
        <f t="shared" si="27"/>
        <v>39264.106761590047</v>
      </c>
      <c r="AZ4" s="2">
        <f t="shared" si="28"/>
        <v>92.718946751828085</v>
      </c>
      <c r="BB4" s="2">
        <f t="shared" si="34"/>
        <v>84482.270895510679</v>
      </c>
      <c r="BC4" s="2">
        <f t="shared" si="29"/>
        <v>68790.715046305762</v>
      </c>
      <c r="BD4" s="7">
        <v>25</v>
      </c>
      <c r="BE4" s="7">
        <f t="shared" si="30"/>
        <v>1719767.876157644</v>
      </c>
    </row>
    <row r="5" spans="1:57" s="2" customFormat="1" x14ac:dyDescent="0.3">
      <c r="A5" s="8">
        <v>500000</v>
      </c>
      <c r="B5" s="8">
        <v>34500</v>
      </c>
      <c r="C5" s="8">
        <v>25000</v>
      </c>
      <c r="D5" s="8">
        <v>50</v>
      </c>
      <c r="E5" s="9">
        <v>3000000</v>
      </c>
      <c r="F5" s="6">
        <v>0.3</v>
      </c>
      <c r="G5" s="5" t="s">
        <v>9</v>
      </c>
      <c r="H5" s="7">
        <v>1.2</v>
      </c>
      <c r="I5" s="7">
        <v>1000</v>
      </c>
      <c r="J5" s="2">
        <f t="shared" si="0"/>
        <v>955.41401273885333</v>
      </c>
      <c r="K5" s="3">
        <f t="shared" si="1"/>
        <v>1.3679999999999999</v>
      </c>
      <c r="L5" s="2">
        <v>3.5E-4</v>
      </c>
      <c r="M5" s="8">
        <v>7850</v>
      </c>
      <c r="N5" s="8">
        <v>3</v>
      </c>
      <c r="O5" s="5" t="s">
        <v>13</v>
      </c>
      <c r="P5" s="1">
        <f t="shared" si="2"/>
        <v>1.6799999999999998E-8</v>
      </c>
      <c r="Q5" s="2">
        <v>3.8600000000000001E-3</v>
      </c>
      <c r="R5" s="7">
        <v>8940</v>
      </c>
      <c r="S5" s="7">
        <v>7.1</v>
      </c>
      <c r="U5" s="8">
        <v>195</v>
      </c>
      <c r="V5" s="8">
        <f t="shared" si="3"/>
        <v>141.30434782608697</v>
      </c>
      <c r="W5" s="2">
        <f t="shared" si="4"/>
        <v>14.492753623188406</v>
      </c>
      <c r="X5" s="2">
        <f t="shared" si="5"/>
        <v>20</v>
      </c>
      <c r="Y5" s="2">
        <f t="shared" si="6"/>
        <v>4.8309178743961353E-6</v>
      </c>
      <c r="Z5" s="2">
        <f t="shared" si="7"/>
        <v>6.6666666666666666E-6</v>
      </c>
      <c r="AA5" s="2">
        <f t="shared" si="8"/>
        <v>4.0821256038647349E-3</v>
      </c>
      <c r="AB5" s="2">
        <f t="shared" si="9"/>
        <v>0.66412566412566398</v>
      </c>
      <c r="AC5" s="2">
        <f t="shared" si="10"/>
        <v>0.25556605733515503</v>
      </c>
      <c r="AD5" s="2">
        <f t="shared" si="11"/>
        <v>6.7750785010722243</v>
      </c>
      <c r="AE5" s="2">
        <f t="shared" si="12"/>
        <v>3.5153222792036898</v>
      </c>
      <c r="AF5" s="2">
        <f t="shared" si="13"/>
        <v>18326.73358484136</v>
      </c>
      <c r="AG5" s="2">
        <f t="shared" si="14"/>
        <v>4410.9652599051533</v>
      </c>
      <c r="AH5" s="2">
        <f t="shared" si="31"/>
        <v>8.6205621127058318</v>
      </c>
      <c r="AI5" s="2">
        <f t="shared" si="32"/>
        <v>0.15162420382165606</v>
      </c>
      <c r="AJ5" s="2">
        <f t="shared" si="33"/>
        <v>7.9617834394904455E-2</v>
      </c>
      <c r="AK5" s="6">
        <f t="shared" si="15"/>
        <v>25070.971544062981</v>
      </c>
      <c r="AL5" s="6">
        <f t="shared" si="16"/>
        <v>54980.200754524078</v>
      </c>
      <c r="AN5" s="2">
        <f t="shared" si="17"/>
        <v>3.2597562218685345</v>
      </c>
      <c r="AO5" s="2">
        <f t="shared" si="18"/>
        <v>2.4665261179716889</v>
      </c>
      <c r="AP5" s="2">
        <f t="shared" si="19"/>
        <v>1.2951722946711242</v>
      </c>
      <c r="AQ5" s="2">
        <f t="shared" si="20"/>
        <v>27.452816529388489</v>
      </c>
      <c r="AR5" s="2">
        <f t="shared" si="21"/>
        <v>27.452816529388489</v>
      </c>
      <c r="AS5" s="2">
        <f t="shared" si="22"/>
        <v>54.905633058776978</v>
      </c>
      <c r="AT5" s="2">
        <f t="shared" si="23"/>
        <v>518.06891786844972</v>
      </c>
      <c r="AU5" s="2">
        <f t="shared" si="24"/>
        <v>518.0689178684496</v>
      </c>
      <c r="AV5" s="6">
        <f t="shared" si="25"/>
        <v>1036.1378357368994</v>
      </c>
      <c r="AW5" s="6">
        <f t="shared" si="26"/>
        <v>389.82999471731654</v>
      </c>
      <c r="AY5" s="2">
        <f t="shared" si="27"/>
        <v>26107.10937979988</v>
      </c>
      <c r="AZ5" s="2">
        <f t="shared" si="28"/>
        <v>95.037681697444427</v>
      </c>
      <c r="BB5" s="2">
        <f t="shared" si="34"/>
        <v>55370.030749241392</v>
      </c>
      <c r="BC5" s="2">
        <f t="shared" si="29"/>
        <v>45739.655633409391</v>
      </c>
      <c r="BD5" s="7">
        <v>25</v>
      </c>
      <c r="BE5" s="7">
        <f t="shared" si="30"/>
        <v>1143491.3908352349</v>
      </c>
    </row>
    <row r="6" spans="1:57" s="2" customFormat="1" x14ac:dyDescent="0.3">
      <c r="A6" s="8">
        <v>500000</v>
      </c>
      <c r="B6" s="8">
        <v>34500</v>
      </c>
      <c r="C6" s="8">
        <v>25000</v>
      </c>
      <c r="D6" s="8">
        <v>50</v>
      </c>
      <c r="E6" s="9">
        <v>3000000</v>
      </c>
      <c r="F6" s="6">
        <v>0.3</v>
      </c>
      <c r="G6" s="5" t="s">
        <v>9</v>
      </c>
      <c r="H6" s="7">
        <v>1.2</v>
      </c>
      <c r="I6" s="7">
        <v>1000</v>
      </c>
      <c r="J6" s="2">
        <f t="shared" si="0"/>
        <v>955.41401273885333</v>
      </c>
      <c r="K6" s="3">
        <f t="shared" si="1"/>
        <v>1.3679999999999999</v>
      </c>
      <c r="L6" s="2">
        <v>3.5E-4</v>
      </c>
      <c r="M6" s="8">
        <v>7850</v>
      </c>
      <c r="N6" s="8">
        <v>3</v>
      </c>
      <c r="O6" s="5" t="s">
        <v>13</v>
      </c>
      <c r="P6" s="1">
        <f t="shared" si="2"/>
        <v>1.6799999999999998E-8</v>
      </c>
      <c r="Q6" s="2">
        <v>3.8600000000000001E-3</v>
      </c>
      <c r="R6" s="7">
        <v>8940</v>
      </c>
      <c r="S6" s="7">
        <v>7.1</v>
      </c>
      <c r="U6" s="8">
        <v>245</v>
      </c>
      <c r="V6" s="8">
        <f t="shared" si="3"/>
        <v>177.53623188405797</v>
      </c>
      <c r="W6" s="2">
        <f t="shared" si="4"/>
        <v>14.492753623188406</v>
      </c>
      <c r="X6" s="2">
        <f t="shared" si="5"/>
        <v>20</v>
      </c>
      <c r="Y6" s="2">
        <f t="shared" si="6"/>
        <v>4.8309178743961353E-6</v>
      </c>
      <c r="Z6" s="2">
        <f t="shared" si="7"/>
        <v>6.6666666666666666E-6</v>
      </c>
      <c r="AA6" s="2">
        <f t="shared" si="8"/>
        <v>5.1288244766505633E-3</v>
      </c>
      <c r="AB6" s="2">
        <f t="shared" si="9"/>
        <v>0.52858981430410001</v>
      </c>
      <c r="AC6" s="2">
        <f t="shared" si="10"/>
        <v>0.28646324655426392</v>
      </c>
      <c r="AD6" s="2">
        <f t="shared" si="11"/>
        <v>6.1027978410787567</v>
      </c>
      <c r="AE6" s="2">
        <f t="shared" si="12"/>
        <v>3.1946305438165106</v>
      </c>
      <c r="AF6" s="2">
        <f t="shared" si="13"/>
        <v>13255.895952520475</v>
      </c>
      <c r="AG6" s="2">
        <f t="shared" si="14"/>
        <v>5036.4045008168123</v>
      </c>
      <c r="AH6" s="2">
        <f t="shared" si="31"/>
        <v>11.918224596587715</v>
      </c>
      <c r="AI6" s="2">
        <f t="shared" si="32"/>
        <v>0.15162420382165606</v>
      </c>
      <c r="AJ6" s="2">
        <f t="shared" si="33"/>
        <v>7.9617834394904455E-2</v>
      </c>
      <c r="AK6" s="6">
        <f t="shared" si="15"/>
        <v>18134.065663048008</v>
      </c>
      <c r="AL6" s="6">
        <f t="shared" si="16"/>
        <v>39767.687857561425</v>
      </c>
      <c r="AN6" s="2">
        <f t="shared" si="17"/>
        <v>2.9081672972622465</v>
      </c>
      <c r="AO6" s="2">
        <f t="shared" si="18"/>
        <v>2.7647219150798459</v>
      </c>
      <c r="AP6" s="2">
        <f t="shared" si="19"/>
        <v>1.4517548388362982</v>
      </c>
      <c r="AQ6" s="2">
        <f t="shared" si="20"/>
        <v>30.77178179320531</v>
      </c>
      <c r="AR6" s="2">
        <f t="shared" si="21"/>
        <v>30.77178179320531</v>
      </c>
      <c r="AS6" s="2">
        <f t="shared" si="22"/>
        <v>61.54356358641062</v>
      </c>
      <c r="AT6" s="2">
        <f t="shared" si="23"/>
        <v>580.70193553451918</v>
      </c>
      <c r="AU6" s="2">
        <f t="shared" si="24"/>
        <v>580.70193553451929</v>
      </c>
      <c r="AV6" s="6">
        <f t="shared" si="25"/>
        <v>1161.4038710690384</v>
      </c>
      <c r="AW6" s="6">
        <f t="shared" si="26"/>
        <v>436.95930146351537</v>
      </c>
      <c r="AY6" s="2">
        <f t="shared" si="27"/>
        <v>19295.469534117045</v>
      </c>
      <c r="AZ6" s="2">
        <f t="shared" si="28"/>
        <v>96.284298503234027</v>
      </c>
      <c r="BB6" s="2">
        <f t="shared" si="34"/>
        <v>40204.647159024942</v>
      </c>
      <c r="BC6" s="2">
        <f t="shared" si="29"/>
        <v>33805.66262377306</v>
      </c>
      <c r="BD6" s="7">
        <v>25</v>
      </c>
      <c r="BE6" s="7">
        <f t="shared" si="30"/>
        <v>845141.56559432647</v>
      </c>
    </row>
    <row r="7" spans="1:57" s="2" customFormat="1" x14ac:dyDescent="0.3">
      <c r="A7" s="8">
        <v>500000</v>
      </c>
      <c r="B7" s="8">
        <v>34500</v>
      </c>
      <c r="C7" s="8">
        <v>25000</v>
      </c>
      <c r="D7" s="8">
        <v>50</v>
      </c>
      <c r="E7" s="9">
        <v>3000000</v>
      </c>
      <c r="F7" s="6">
        <v>0.3</v>
      </c>
      <c r="G7" s="5" t="s">
        <v>9</v>
      </c>
      <c r="H7" s="7">
        <v>1.2</v>
      </c>
      <c r="I7" s="7">
        <v>1000</v>
      </c>
      <c r="J7" s="2">
        <f t="shared" si="0"/>
        <v>955.41401273885333</v>
      </c>
      <c r="K7" s="3">
        <f t="shared" si="1"/>
        <v>1.3679999999999999</v>
      </c>
      <c r="L7" s="2">
        <v>3.5E-4</v>
      </c>
      <c r="M7" s="8">
        <v>7850</v>
      </c>
      <c r="N7" s="8">
        <v>3</v>
      </c>
      <c r="O7" s="5" t="s">
        <v>13</v>
      </c>
      <c r="P7" s="1">
        <f t="shared" si="2"/>
        <v>1.6799999999999998E-8</v>
      </c>
      <c r="Q7" s="2">
        <v>3.8600000000000001E-3</v>
      </c>
      <c r="R7" s="7">
        <v>8940</v>
      </c>
      <c r="S7" s="7">
        <v>7.1</v>
      </c>
      <c r="U7" s="8">
        <v>295</v>
      </c>
      <c r="V7" s="8">
        <f t="shared" si="3"/>
        <v>213.768115942029</v>
      </c>
      <c r="W7" s="2">
        <f t="shared" si="4"/>
        <v>14.492753623188406</v>
      </c>
      <c r="X7" s="2">
        <f t="shared" si="5"/>
        <v>20</v>
      </c>
      <c r="Y7" s="2">
        <f t="shared" si="6"/>
        <v>4.8309178743961353E-6</v>
      </c>
      <c r="Z7" s="2">
        <f t="shared" si="7"/>
        <v>6.6666666666666666E-6</v>
      </c>
      <c r="AA7" s="2">
        <f t="shared" si="8"/>
        <v>6.1755233494363935E-3</v>
      </c>
      <c r="AB7" s="2">
        <f t="shared" si="9"/>
        <v>0.43899832035425257</v>
      </c>
      <c r="AC7" s="2">
        <f t="shared" si="10"/>
        <v>0.31433799259870304</v>
      </c>
      <c r="AD7" s="2">
        <f t="shared" si="11"/>
        <v>5.6148938599273519</v>
      </c>
      <c r="AE7" s="2">
        <f t="shared" si="12"/>
        <v>2.9646159262630274</v>
      </c>
      <c r="AF7" s="2">
        <f t="shared" si="13"/>
        <v>10216.472085180745</v>
      </c>
      <c r="AG7" s="2">
        <f t="shared" si="14"/>
        <v>5627.6144061149471</v>
      </c>
      <c r="AH7" s="2">
        <f t="shared" si="31"/>
        <v>15.463923737461281</v>
      </c>
      <c r="AI7" s="2">
        <f t="shared" si="32"/>
        <v>0.15162420382165606</v>
      </c>
      <c r="AJ7" s="2">
        <f t="shared" si="33"/>
        <v>7.9617834394904455E-2</v>
      </c>
      <c r="AK7" s="6">
        <f t="shared" si="15"/>
        <v>13976.133812527258</v>
      </c>
      <c r="AL7" s="6">
        <f t="shared" si="16"/>
        <v>30649.416255542237</v>
      </c>
      <c r="AN7" s="2">
        <f t="shared" si="17"/>
        <v>2.6502779336643245</v>
      </c>
      <c r="AO7" s="2">
        <f t="shared" si="18"/>
        <v>3.033747426007817</v>
      </c>
      <c r="AP7" s="2">
        <f t="shared" si="19"/>
        <v>1.5930200724678727</v>
      </c>
      <c r="AQ7" s="2">
        <f t="shared" si="20"/>
        <v>33.766077267888519</v>
      </c>
      <c r="AR7" s="2">
        <f t="shared" si="21"/>
        <v>33.766077267888519</v>
      </c>
      <c r="AS7" s="2">
        <f t="shared" si="22"/>
        <v>67.532154535777039</v>
      </c>
      <c r="AT7" s="2">
        <f t="shared" si="23"/>
        <v>637.20802898714908</v>
      </c>
      <c r="AU7" s="2">
        <f t="shared" si="24"/>
        <v>637.20802898714908</v>
      </c>
      <c r="AV7" s="6">
        <f t="shared" si="25"/>
        <v>1274.4160579742982</v>
      </c>
      <c r="AW7" s="6">
        <f t="shared" si="26"/>
        <v>479.47829720401694</v>
      </c>
      <c r="AY7" s="2">
        <f t="shared" si="27"/>
        <v>15250.549870501556</v>
      </c>
      <c r="AZ7" s="2">
        <f t="shared" si="28"/>
        <v>97.040168152302897</v>
      </c>
      <c r="BB7" s="2">
        <f t="shared" si="34"/>
        <v>31128.894552746253</v>
      </c>
      <c r="BC7" s="2">
        <f t="shared" si="29"/>
        <v>26718.963373118728</v>
      </c>
      <c r="BD7" s="7">
        <v>25</v>
      </c>
      <c r="BE7" s="7">
        <f t="shared" si="30"/>
        <v>667974.08432796819</v>
      </c>
    </row>
    <row r="8" spans="1:57" s="14" customFormat="1" x14ac:dyDescent="0.3">
      <c r="A8" s="11">
        <v>500000</v>
      </c>
      <c r="B8" s="11">
        <v>34500</v>
      </c>
      <c r="C8" s="11">
        <v>25000</v>
      </c>
      <c r="D8" s="11">
        <v>50</v>
      </c>
      <c r="E8" s="12">
        <v>3000000</v>
      </c>
      <c r="F8" s="13">
        <v>0.3</v>
      </c>
      <c r="G8" s="14" t="s">
        <v>9</v>
      </c>
      <c r="H8" s="15">
        <v>1.2</v>
      </c>
      <c r="I8" s="15">
        <v>1000</v>
      </c>
      <c r="J8" s="14">
        <f t="shared" si="0"/>
        <v>955.41401273885333</v>
      </c>
      <c r="K8" s="16">
        <f t="shared" si="1"/>
        <v>1.3679999999999999</v>
      </c>
      <c r="L8" s="14">
        <v>3.5E-4</v>
      </c>
      <c r="M8" s="11">
        <v>7850</v>
      </c>
      <c r="N8" s="11">
        <v>3</v>
      </c>
      <c r="O8" s="14" t="s">
        <v>13</v>
      </c>
      <c r="P8" s="17">
        <f t="shared" si="2"/>
        <v>1.6799999999999998E-8</v>
      </c>
      <c r="Q8" s="14">
        <v>3.8600000000000001E-3</v>
      </c>
      <c r="R8" s="15">
        <v>8940</v>
      </c>
      <c r="S8" s="15">
        <v>7.1</v>
      </c>
      <c r="U8" s="11">
        <v>345</v>
      </c>
      <c r="V8" s="11">
        <f t="shared" si="3"/>
        <v>250</v>
      </c>
      <c r="W8" s="14">
        <f t="shared" si="4"/>
        <v>14.492753623188406</v>
      </c>
      <c r="X8" s="14">
        <f t="shared" si="5"/>
        <v>20</v>
      </c>
      <c r="Y8" s="14">
        <f t="shared" si="6"/>
        <v>4.8309178743961353E-6</v>
      </c>
      <c r="Z8" s="14">
        <f t="shared" si="7"/>
        <v>6.6666666666666666E-6</v>
      </c>
      <c r="AA8" s="14">
        <f t="shared" si="8"/>
        <v>7.2222222222222228E-3</v>
      </c>
      <c r="AB8" s="14">
        <f t="shared" si="9"/>
        <v>0.3753753753753753</v>
      </c>
      <c r="AC8" s="14">
        <f t="shared" si="10"/>
        <v>0.33993463423951903</v>
      </c>
      <c r="AD8" s="14">
        <f t="shared" si="11"/>
        <v>5.2413654481982368</v>
      </c>
      <c r="AE8" s="14">
        <f t="shared" si="12"/>
        <v>2.7906500412188779</v>
      </c>
      <c r="AF8" s="14">
        <f t="shared" si="13"/>
        <v>8223.1992580961669</v>
      </c>
      <c r="AG8" s="14">
        <f t="shared" si="14"/>
        <v>6195.2430915059113</v>
      </c>
      <c r="AH8" s="14">
        <f t="shared" si="31"/>
        <v>19.212321169962024</v>
      </c>
      <c r="AI8" s="14">
        <f t="shared" si="32"/>
        <v>0.15162420382165606</v>
      </c>
      <c r="AJ8" s="14">
        <f t="shared" si="33"/>
        <v>7.9617834394904455E-2</v>
      </c>
      <c r="AK8" s="13">
        <f t="shared" si="15"/>
        <v>11249.336585075554</v>
      </c>
      <c r="AL8" s="13">
        <f t="shared" si="16"/>
        <v>24669.597774288501</v>
      </c>
      <c r="AN8" s="14">
        <f t="shared" si="17"/>
        <v>2.4507154069793589</v>
      </c>
      <c r="AO8" s="14">
        <f t="shared" si="18"/>
        <v>3.2807864334478296</v>
      </c>
      <c r="AP8" s="14">
        <f t="shared" si="19"/>
        <v>1.7227401981977681</v>
      </c>
      <c r="AQ8" s="14">
        <f t="shared" si="20"/>
        <v>36.51565956399245</v>
      </c>
      <c r="AR8" s="14">
        <f t="shared" si="21"/>
        <v>36.51565956399245</v>
      </c>
      <c r="AS8" s="14">
        <f t="shared" si="22"/>
        <v>73.031319127984901</v>
      </c>
      <c r="AT8" s="14">
        <f t="shared" si="23"/>
        <v>689.09607927910724</v>
      </c>
      <c r="AU8" s="14">
        <f t="shared" si="24"/>
        <v>689.09607927910724</v>
      </c>
      <c r="AV8" s="13">
        <f t="shared" si="25"/>
        <v>1378.1921585582145</v>
      </c>
      <c r="AW8" s="13">
        <f t="shared" si="26"/>
        <v>518.52236580869283</v>
      </c>
      <c r="AY8" s="14">
        <f t="shared" si="27"/>
        <v>12627.528743633769</v>
      </c>
      <c r="AZ8" s="14">
        <f t="shared" si="28"/>
        <v>97.536704910369949</v>
      </c>
      <c r="BB8" s="2">
        <f t="shared" si="34"/>
        <v>25188.120140097195</v>
      </c>
      <c r="BC8" s="14">
        <f t="shared" si="29"/>
        <v>22123.430358846366</v>
      </c>
      <c r="BD8" s="15">
        <v>25</v>
      </c>
      <c r="BE8" s="15">
        <f t="shared" si="30"/>
        <v>553085.75897115911</v>
      </c>
    </row>
    <row r="9" spans="1:57" s="2" customFormat="1" x14ac:dyDescent="0.3">
      <c r="A9" s="8">
        <v>500000</v>
      </c>
      <c r="B9" s="8">
        <v>34500</v>
      </c>
      <c r="C9" s="8">
        <v>25000</v>
      </c>
      <c r="D9" s="8">
        <v>50</v>
      </c>
      <c r="E9" s="9">
        <v>3000000</v>
      </c>
      <c r="F9" s="6">
        <v>0.3</v>
      </c>
      <c r="G9" s="5" t="s">
        <v>9</v>
      </c>
      <c r="H9" s="7">
        <v>1.2</v>
      </c>
      <c r="I9" s="7">
        <v>1000</v>
      </c>
      <c r="J9" s="2">
        <f t="shared" si="0"/>
        <v>955.41401273885333</v>
      </c>
      <c r="K9" s="3">
        <f t="shared" si="1"/>
        <v>1.3679999999999999</v>
      </c>
      <c r="L9" s="2">
        <v>3.5E-4</v>
      </c>
      <c r="M9" s="8">
        <v>7850</v>
      </c>
      <c r="N9" s="8">
        <v>3</v>
      </c>
      <c r="O9" s="5" t="s">
        <v>13</v>
      </c>
      <c r="P9" s="1">
        <f t="shared" si="2"/>
        <v>1.6799999999999998E-8</v>
      </c>
      <c r="Q9" s="2">
        <v>3.8600000000000001E-3</v>
      </c>
      <c r="R9" s="7">
        <v>8940</v>
      </c>
      <c r="S9" s="7">
        <v>7.1</v>
      </c>
      <c r="U9" s="8">
        <v>395</v>
      </c>
      <c r="V9" s="8">
        <f t="shared" si="3"/>
        <v>286.231884057971</v>
      </c>
      <c r="W9" s="2">
        <f t="shared" si="4"/>
        <v>14.492753623188406</v>
      </c>
      <c r="X9" s="2">
        <f t="shared" si="5"/>
        <v>20</v>
      </c>
      <c r="Y9" s="2">
        <f t="shared" si="6"/>
        <v>4.8309178743961353E-6</v>
      </c>
      <c r="Z9" s="2">
        <f t="shared" si="7"/>
        <v>6.6666666666666666E-6</v>
      </c>
      <c r="AA9" s="2">
        <f t="shared" si="8"/>
        <v>8.268921095008052E-3</v>
      </c>
      <c r="AB9" s="2">
        <f t="shared" si="9"/>
        <v>0.32785950507469491</v>
      </c>
      <c r="AC9" s="2">
        <f t="shared" si="10"/>
        <v>0.36373443268424399</v>
      </c>
      <c r="AD9" s="2">
        <f t="shared" si="11"/>
        <v>4.9444558087101287</v>
      </c>
      <c r="AE9" s="2">
        <f t="shared" si="12"/>
        <v>2.6540951206971863</v>
      </c>
      <c r="AF9" s="2">
        <f t="shared" si="13"/>
        <v>6830.8369546395961</v>
      </c>
      <c r="AG9" s="2">
        <f t="shared" si="14"/>
        <v>6746.0174241720679</v>
      </c>
      <c r="AH9" s="2">
        <f t="shared" ref="AH9:AH65" si="35">(U9*U9)/AG9</f>
        <v>23.128460866545833</v>
      </c>
      <c r="AI9" s="2">
        <f t="shared" ref="AI9:AI65" si="36">0.02*((B9/W9)/(2*3.14*D9))</f>
        <v>0.15162420382165606</v>
      </c>
      <c r="AJ9" s="2">
        <f t="shared" ref="AJ9:AJ65" si="37">0.02*((C9/X9)/(2*3.14*D9))</f>
        <v>7.9617834394904455E-2</v>
      </c>
      <c r="AK9" s="6">
        <f t="shared" si="15"/>
        <v>9344.5849539469673</v>
      </c>
      <c r="AL9" s="6">
        <f t="shared" si="16"/>
        <v>20492.510863918789</v>
      </c>
      <c r="AN9" s="2">
        <f t="shared" si="17"/>
        <v>2.2903606880129423</v>
      </c>
      <c r="AO9" s="2">
        <f t="shared" si="18"/>
        <v>3.5104836987203925</v>
      </c>
      <c r="AP9" s="2">
        <f t="shared" si="19"/>
        <v>1.8433541791222394</v>
      </c>
      <c r="AQ9" s="2">
        <f t="shared" si="20"/>
        <v>39.072225592174412</v>
      </c>
      <c r="AR9" s="2">
        <f t="shared" si="21"/>
        <v>39.072225592174412</v>
      </c>
      <c r="AS9" s="2">
        <f t="shared" si="22"/>
        <v>78.144451184348824</v>
      </c>
      <c r="AT9" s="2">
        <f t="shared" si="23"/>
        <v>737.34167164889573</v>
      </c>
      <c r="AU9" s="2">
        <f t="shared" si="24"/>
        <v>737.34167164889584</v>
      </c>
      <c r="AV9" s="6">
        <f t="shared" si="25"/>
        <v>1474.6833432977915</v>
      </c>
      <c r="AW9" s="6">
        <f t="shared" si="26"/>
        <v>554.82560340887665</v>
      </c>
      <c r="AY9" s="2">
        <f t="shared" si="27"/>
        <v>10819.268297244758</v>
      </c>
      <c r="AZ9" s="2">
        <f t="shared" si="28"/>
        <v>97.881977253264253</v>
      </c>
      <c r="BB9" s="2">
        <f t="shared" si="34"/>
        <v>21047.336467327666</v>
      </c>
      <c r="BC9" s="2">
        <f t="shared" si="29"/>
        <v>18955.358056772813</v>
      </c>
      <c r="BD9" s="7">
        <v>25</v>
      </c>
      <c r="BE9" s="7">
        <f t="shared" si="30"/>
        <v>473883.95141932031</v>
      </c>
    </row>
    <row r="10" spans="1:57" s="2" customFormat="1" x14ac:dyDescent="0.3">
      <c r="A10" s="8">
        <v>500000</v>
      </c>
      <c r="B10" s="8">
        <v>34500</v>
      </c>
      <c r="C10" s="8">
        <v>25000</v>
      </c>
      <c r="D10" s="8">
        <v>50</v>
      </c>
      <c r="E10" s="9">
        <v>3000000</v>
      </c>
      <c r="F10" s="6">
        <v>0.3</v>
      </c>
      <c r="G10" s="5" t="s">
        <v>9</v>
      </c>
      <c r="H10" s="7">
        <v>1.2</v>
      </c>
      <c r="I10" s="7">
        <v>1000</v>
      </c>
      <c r="J10" s="2">
        <f t="shared" si="0"/>
        <v>955.41401273885333</v>
      </c>
      <c r="K10" s="3">
        <f t="shared" si="1"/>
        <v>1.3679999999999999</v>
      </c>
      <c r="L10" s="2">
        <v>3.5E-4</v>
      </c>
      <c r="M10" s="8">
        <v>7850</v>
      </c>
      <c r="N10" s="8">
        <v>3</v>
      </c>
      <c r="O10" s="5" t="s">
        <v>13</v>
      </c>
      <c r="P10" s="1">
        <f t="shared" si="2"/>
        <v>1.6799999999999998E-8</v>
      </c>
      <c r="Q10" s="2">
        <v>3.8600000000000001E-3</v>
      </c>
      <c r="R10" s="7">
        <v>8940</v>
      </c>
      <c r="S10" s="7">
        <v>7.1</v>
      </c>
      <c r="U10" s="8">
        <v>445</v>
      </c>
      <c r="V10" s="8">
        <f t="shared" si="3"/>
        <v>322.463768115942</v>
      </c>
      <c r="W10" s="2">
        <f t="shared" si="4"/>
        <v>14.492753623188406</v>
      </c>
      <c r="X10" s="2">
        <f t="shared" si="5"/>
        <v>20</v>
      </c>
      <c r="Y10" s="2">
        <f t="shared" si="6"/>
        <v>4.8309178743961353E-6</v>
      </c>
      <c r="Z10" s="2">
        <f t="shared" si="7"/>
        <v>6.6666666666666666E-6</v>
      </c>
      <c r="AA10" s="2">
        <f t="shared" si="8"/>
        <v>9.3156199677938804E-3</v>
      </c>
      <c r="AB10" s="2">
        <f t="shared" si="9"/>
        <v>0.29102135843708876</v>
      </c>
      <c r="AC10" s="2">
        <f t="shared" si="10"/>
        <v>0.38606983757437213</v>
      </c>
      <c r="AD10" s="2">
        <f t="shared" si="11"/>
        <v>4.7017814752969027</v>
      </c>
      <c r="AE10" s="2">
        <f t="shared" si="12"/>
        <v>2.5439256564356372</v>
      </c>
      <c r="AF10" s="2">
        <f t="shared" si="13"/>
        <v>5811.6430973460656</v>
      </c>
      <c r="AG10" s="2">
        <f t="shared" si="14"/>
        <v>7284.4758144717871</v>
      </c>
      <c r="AH10" s="2">
        <f t="shared" si="35"/>
        <v>27.184522955871632</v>
      </c>
      <c r="AI10" s="2">
        <f t="shared" si="36"/>
        <v>0.15162420382165606</v>
      </c>
      <c r="AJ10" s="2">
        <f t="shared" si="37"/>
        <v>7.9617834394904455E-2</v>
      </c>
      <c r="AK10" s="6">
        <f t="shared" si="15"/>
        <v>7950.3277571694171</v>
      </c>
      <c r="AL10" s="6">
        <f t="shared" si="16"/>
        <v>17434.929292038196</v>
      </c>
      <c r="AN10" s="2">
        <f t="shared" si="17"/>
        <v>2.1578558188612651</v>
      </c>
      <c r="AO10" s="2">
        <f t="shared" si="18"/>
        <v>3.7260477688923812</v>
      </c>
      <c r="AP10" s="2">
        <f t="shared" si="19"/>
        <v>1.9565468225647873</v>
      </c>
      <c r="AQ10" s="2">
        <f t="shared" si="20"/>
        <v>41.47148697669455</v>
      </c>
      <c r="AR10" s="2">
        <f t="shared" si="21"/>
        <v>41.471486976694543</v>
      </c>
      <c r="AS10" s="2">
        <f t="shared" si="22"/>
        <v>82.9429739533891</v>
      </c>
      <c r="AT10" s="2">
        <f t="shared" si="23"/>
        <v>782.61872902591494</v>
      </c>
      <c r="AU10" s="2">
        <f t="shared" si="24"/>
        <v>782.61872902591494</v>
      </c>
      <c r="AV10" s="6">
        <f t="shared" si="25"/>
        <v>1565.2374580518299</v>
      </c>
      <c r="AW10" s="6">
        <f t="shared" si="26"/>
        <v>588.89511506906263</v>
      </c>
      <c r="AY10" s="2">
        <f t="shared" si="27"/>
        <v>9515.565215221246</v>
      </c>
      <c r="AZ10" s="2">
        <f t="shared" si="28"/>
        <v>98.132428945286136</v>
      </c>
      <c r="BB10" s="2">
        <f t="shared" si="34"/>
        <v>18023.824407107259</v>
      </c>
      <c r="BC10" s="2">
        <f t="shared" si="29"/>
        <v>16671.270257067623</v>
      </c>
      <c r="BD10" s="7">
        <v>25</v>
      </c>
      <c r="BE10" s="7">
        <f t="shared" si="30"/>
        <v>416781.75642669055</v>
      </c>
    </row>
    <row r="11" spans="1:57" s="2" customFormat="1" x14ac:dyDescent="0.3">
      <c r="A11" s="8">
        <v>500000</v>
      </c>
      <c r="B11" s="8">
        <v>34500</v>
      </c>
      <c r="C11" s="8">
        <v>25000</v>
      </c>
      <c r="D11" s="8">
        <v>50</v>
      </c>
      <c r="E11" s="9">
        <v>3000000</v>
      </c>
      <c r="F11" s="6">
        <v>0.3</v>
      </c>
      <c r="G11" s="5" t="s">
        <v>9</v>
      </c>
      <c r="H11" s="7">
        <v>1.2</v>
      </c>
      <c r="I11" s="7">
        <v>1000</v>
      </c>
      <c r="J11" s="2">
        <f t="shared" si="0"/>
        <v>955.41401273885333</v>
      </c>
      <c r="K11" s="3">
        <f t="shared" si="1"/>
        <v>1.3679999999999999</v>
      </c>
      <c r="L11" s="2">
        <v>3.5E-4</v>
      </c>
      <c r="M11" s="8">
        <v>7850</v>
      </c>
      <c r="N11" s="8">
        <v>3</v>
      </c>
      <c r="O11" s="5" t="s">
        <v>13</v>
      </c>
      <c r="P11" s="1">
        <f t="shared" si="2"/>
        <v>1.6799999999999998E-8</v>
      </c>
      <c r="Q11" s="2">
        <v>3.8600000000000001E-3</v>
      </c>
      <c r="R11" s="7">
        <v>8940</v>
      </c>
      <c r="S11" s="7">
        <v>7.1</v>
      </c>
      <c r="U11" s="8">
        <v>495</v>
      </c>
      <c r="V11" s="8">
        <f t="shared" si="3"/>
        <v>358.69565217391306</v>
      </c>
      <c r="W11" s="2">
        <f t="shared" si="4"/>
        <v>14.492753623188406</v>
      </c>
      <c r="X11" s="2">
        <f t="shared" si="5"/>
        <v>20</v>
      </c>
      <c r="Y11" s="2">
        <f t="shared" si="6"/>
        <v>4.8309178743961353E-6</v>
      </c>
      <c r="Z11" s="2">
        <f t="shared" si="7"/>
        <v>6.6666666666666666E-6</v>
      </c>
      <c r="AA11" s="2">
        <f t="shared" si="8"/>
        <v>1.0362318840579709E-2</v>
      </c>
      <c r="AB11" s="2">
        <f t="shared" si="9"/>
        <v>0.26162526162526162</v>
      </c>
      <c r="AC11" s="2">
        <f t="shared" si="10"/>
        <v>0.40718190216324124</v>
      </c>
      <c r="AD11" s="2">
        <f t="shared" si="11"/>
        <v>4.4991272517514718</v>
      </c>
      <c r="AE11" s="2">
        <f t="shared" si="12"/>
        <v>2.4531545769573562</v>
      </c>
      <c r="AF11" s="2">
        <f t="shared" si="13"/>
        <v>5038.1865828288592</v>
      </c>
      <c r="AG11" s="2">
        <f t="shared" si="14"/>
        <v>7813.8306220824325</v>
      </c>
      <c r="AH11" s="2">
        <f t="shared" si="35"/>
        <v>31.357859141141631</v>
      </c>
      <c r="AI11" s="2">
        <f t="shared" si="36"/>
        <v>0.15162420382165606</v>
      </c>
      <c r="AJ11" s="2">
        <f t="shared" si="37"/>
        <v>7.9617834394904455E-2</v>
      </c>
      <c r="AK11" s="6">
        <f t="shared" si="15"/>
        <v>6892.2392453098792</v>
      </c>
      <c r="AL11" s="6">
        <f t="shared" si="16"/>
        <v>15114.559748486578</v>
      </c>
      <c r="AN11" s="2">
        <f t="shared" si="17"/>
        <v>2.0459726747941152</v>
      </c>
      <c r="AO11" s="2">
        <f t="shared" si="18"/>
        <v>3.9298051037111463</v>
      </c>
      <c r="AP11" s="2">
        <f t="shared" si="19"/>
        <v>2.063539752001232</v>
      </c>
      <c r="AQ11" s="2">
        <f t="shared" si="20"/>
        <v>43.739337573750717</v>
      </c>
      <c r="AR11" s="2">
        <f t="shared" si="21"/>
        <v>43.739337573750717</v>
      </c>
      <c r="AS11" s="2">
        <f t="shared" si="22"/>
        <v>87.478675147501434</v>
      </c>
      <c r="AT11" s="2">
        <f t="shared" si="23"/>
        <v>825.41590080049286</v>
      </c>
      <c r="AU11" s="2">
        <f t="shared" si="24"/>
        <v>825.41590080049275</v>
      </c>
      <c r="AV11" s="6">
        <f t="shared" si="25"/>
        <v>1650.8318016009857</v>
      </c>
      <c r="AW11" s="6">
        <f t="shared" si="26"/>
        <v>621.09859354726018</v>
      </c>
      <c r="AY11" s="2">
        <f t="shared" si="27"/>
        <v>8543.0710469108653</v>
      </c>
      <c r="AZ11" s="2">
        <f t="shared" si="28"/>
        <v>98.320088988859155</v>
      </c>
      <c r="BB11" s="2">
        <f t="shared" si="34"/>
        <v>15735.658342033837</v>
      </c>
      <c r="BC11" s="2">
        <f t="shared" si="29"/>
        <v>14967.460474187837</v>
      </c>
      <c r="BD11" s="7">
        <v>25</v>
      </c>
      <c r="BE11" s="7">
        <f t="shared" si="30"/>
        <v>374186.51185469591</v>
      </c>
    </row>
    <row r="12" spans="1:57" s="2" customFormat="1" x14ac:dyDescent="0.3">
      <c r="A12" s="8">
        <v>500000</v>
      </c>
      <c r="B12" s="8">
        <v>34500</v>
      </c>
      <c r="C12" s="8">
        <v>25000</v>
      </c>
      <c r="D12" s="8">
        <v>50</v>
      </c>
      <c r="E12" s="9">
        <v>3000000</v>
      </c>
      <c r="F12" s="6">
        <v>0.3</v>
      </c>
      <c r="G12" s="5" t="s">
        <v>9</v>
      </c>
      <c r="H12" s="7">
        <v>1.2</v>
      </c>
      <c r="I12" s="7">
        <v>1000</v>
      </c>
      <c r="J12" s="2">
        <f t="shared" si="0"/>
        <v>955.41401273885333</v>
      </c>
      <c r="K12" s="3">
        <f t="shared" si="1"/>
        <v>1.3679999999999999</v>
      </c>
      <c r="L12" s="2">
        <v>3.5E-4</v>
      </c>
      <c r="M12" s="8">
        <v>7850</v>
      </c>
      <c r="N12" s="8">
        <v>3</v>
      </c>
      <c r="O12" s="5" t="s">
        <v>13</v>
      </c>
      <c r="P12" s="1">
        <f t="shared" si="2"/>
        <v>1.6799999999999998E-8</v>
      </c>
      <c r="Q12" s="2">
        <v>3.8600000000000001E-3</v>
      </c>
      <c r="R12" s="7">
        <v>8940</v>
      </c>
      <c r="S12" s="7">
        <v>7.1</v>
      </c>
      <c r="U12" s="8">
        <v>545</v>
      </c>
      <c r="V12" s="8">
        <f t="shared" si="3"/>
        <v>394.92753623188406</v>
      </c>
      <c r="W12" s="2">
        <f t="shared" si="4"/>
        <v>14.492753623188406</v>
      </c>
      <c r="X12" s="2">
        <f t="shared" si="5"/>
        <v>20</v>
      </c>
      <c r="Y12" s="2">
        <f t="shared" si="6"/>
        <v>4.8309178743961353E-6</v>
      </c>
      <c r="Z12" s="2">
        <f t="shared" si="7"/>
        <v>6.6666666666666666E-6</v>
      </c>
      <c r="AA12" s="2">
        <f t="shared" si="8"/>
        <v>1.1409017713365541E-2</v>
      </c>
      <c r="AB12" s="2">
        <f t="shared" si="9"/>
        <v>0.2376229440449624</v>
      </c>
      <c r="AC12" s="2">
        <f t="shared" si="10"/>
        <v>0.42725201393773282</v>
      </c>
      <c r="AD12" s="2">
        <f t="shared" si="11"/>
        <v>4.3269787247313998</v>
      </c>
      <c r="AE12" s="2">
        <f t="shared" si="12"/>
        <v>2.3771153693345664</v>
      </c>
      <c r="AF12" s="2">
        <f t="shared" si="13"/>
        <v>4434.128646307091</v>
      </c>
      <c r="AG12" s="2">
        <f t="shared" si="14"/>
        <v>8336.4402474141807</v>
      </c>
      <c r="AH12" s="2">
        <f t="shared" si="35"/>
        <v>35.62971618397097</v>
      </c>
      <c r="AI12" s="2">
        <f t="shared" si="36"/>
        <v>0.15162420382165606</v>
      </c>
      <c r="AJ12" s="2">
        <f t="shared" si="37"/>
        <v>7.9617834394904455E-2</v>
      </c>
      <c r="AK12" s="6">
        <f t="shared" si="15"/>
        <v>6065.8879881480998</v>
      </c>
      <c r="AL12" s="6">
        <f t="shared" si="16"/>
        <v>13302.385938921274</v>
      </c>
      <c r="AN12" s="2">
        <f t="shared" si="17"/>
        <v>1.9498633553968336</v>
      </c>
      <c r="AO12" s="2">
        <f t="shared" si="18"/>
        <v>4.1235063150479663</v>
      </c>
      <c r="AP12" s="2">
        <f t="shared" si="19"/>
        <v>2.1652522133207128</v>
      </c>
      <c r="AQ12" s="2">
        <f t="shared" si="20"/>
        <v>45.895261963768085</v>
      </c>
      <c r="AR12" s="2">
        <f t="shared" si="21"/>
        <v>45.895261963768085</v>
      </c>
      <c r="AS12" s="2">
        <f t="shared" si="22"/>
        <v>91.790523927536171</v>
      </c>
      <c r="AT12" s="2">
        <f t="shared" si="23"/>
        <v>866.10088532828524</v>
      </c>
      <c r="AU12" s="2">
        <f t="shared" si="24"/>
        <v>866.10088532828513</v>
      </c>
      <c r="AV12" s="6">
        <f t="shared" si="25"/>
        <v>1732.2017706565703</v>
      </c>
      <c r="AW12" s="6">
        <f t="shared" si="26"/>
        <v>651.71271988550677</v>
      </c>
      <c r="AY12" s="2">
        <f t="shared" si="27"/>
        <v>7798.0897588046701</v>
      </c>
      <c r="AZ12" s="2">
        <f t="shared" si="28"/>
        <v>98.464332592801085</v>
      </c>
      <c r="BB12" s="2">
        <f t="shared" si="34"/>
        <v>13954.098658806781</v>
      </c>
      <c r="BC12" s="2">
        <f t="shared" si="29"/>
        <v>13662.253257425782</v>
      </c>
      <c r="BD12" s="7">
        <v>25</v>
      </c>
      <c r="BE12" s="7">
        <f t="shared" si="30"/>
        <v>341556.33143564453</v>
      </c>
    </row>
    <row r="13" spans="1:57" s="2" customFormat="1" x14ac:dyDescent="0.3">
      <c r="A13" s="8">
        <v>500000</v>
      </c>
      <c r="B13" s="8">
        <v>34500</v>
      </c>
      <c r="C13" s="8">
        <v>25000</v>
      </c>
      <c r="D13" s="8">
        <v>50</v>
      </c>
      <c r="E13" s="9">
        <v>3000000</v>
      </c>
      <c r="F13" s="6">
        <v>0.3</v>
      </c>
      <c r="G13" s="5" t="s">
        <v>9</v>
      </c>
      <c r="H13" s="7">
        <v>1.2</v>
      </c>
      <c r="I13" s="7">
        <v>1000</v>
      </c>
      <c r="J13" s="2">
        <f t="shared" si="0"/>
        <v>955.41401273885333</v>
      </c>
      <c r="K13" s="3">
        <f t="shared" si="1"/>
        <v>1.3679999999999999</v>
      </c>
      <c r="L13" s="2">
        <v>3.5E-4</v>
      </c>
      <c r="M13" s="8">
        <v>7850</v>
      </c>
      <c r="N13" s="8">
        <v>3</v>
      </c>
      <c r="O13" s="5" t="s">
        <v>13</v>
      </c>
      <c r="P13" s="1">
        <f t="shared" si="2"/>
        <v>1.6799999999999998E-8</v>
      </c>
      <c r="Q13" s="2">
        <v>3.8600000000000001E-3</v>
      </c>
      <c r="R13" s="7">
        <v>8940</v>
      </c>
      <c r="S13" s="7">
        <v>7.1</v>
      </c>
      <c r="U13" s="8">
        <v>595</v>
      </c>
      <c r="V13" s="8">
        <f t="shared" si="3"/>
        <v>431.15942028985506</v>
      </c>
      <c r="W13" s="2">
        <f t="shared" si="4"/>
        <v>14.492753623188406</v>
      </c>
      <c r="X13" s="2">
        <f t="shared" si="5"/>
        <v>20</v>
      </c>
      <c r="Y13" s="2">
        <f t="shared" si="6"/>
        <v>4.8309178743961353E-6</v>
      </c>
      <c r="Z13" s="2">
        <f t="shared" si="7"/>
        <v>6.6666666666666666E-6</v>
      </c>
      <c r="AA13" s="2">
        <f t="shared" si="8"/>
        <v>1.2455716586151369E-2</v>
      </c>
      <c r="AB13" s="2">
        <f t="shared" si="9"/>
        <v>0.21765462941933525</v>
      </c>
      <c r="AC13" s="2">
        <f t="shared" si="10"/>
        <v>0.4464207268691967</v>
      </c>
      <c r="AD13" s="2">
        <f t="shared" si="11"/>
        <v>4.1786983535788522</v>
      </c>
      <c r="AE13" s="2">
        <f t="shared" si="12"/>
        <v>2.3125595402240244</v>
      </c>
      <c r="AF13" s="2">
        <f t="shared" si="13"/>
        <v>3951.2134244402255</v>
      </c>
      <c r="AG13" s="2">
        <f t="shared" si="14"/>
        <v>8854.0866570490289</v>
      </c>
      <c r="AH13" s="2">
        <f t="shared" si="35"/>
        <v>39.984361313896684</v>
      </c>
      <c r="AI13" s="2">
        <f t="shared" si="36"/>
        <v>0.15162420382165606</v>
      </c>
      <c r="AJ13" s="2">
        <f t="shared" si="37"/>
        <v>7.9617834394904455E-2</v>
      </c>
      <c r="AK13" s="6">
        <f t="shared" si="15"/>
        <v>5405.2599646342278</v>
      </c>
      <c r="AL13" s="6">
        <f t="shared" si="16"/>
        <v>11853.640273320676</v>
      </c>
      <c r="AN13" s="2">
        <f t="shared" si="17"/>
        <v>1.8661388133548276</v>
      </c>
      <c r="AO13" s="2">
        <f t="shared" si="18"/>
        <v>4.30850792123291</v>
      </c>
      <c r="AP13" s="2">
        <f t="shared" si="19"/>
        <v>2.2623965139849349</v>
      </c>
      <c r="AQ13" s="2">
        <f t="shared" si="20"/>
        <v>47.954358405209341</v>
      </c>
      <c r="AR13" s="2">
        <f t="shared" si="21"/>
        <v>47.954358405209341</v>
      </c>
      <c r="AS13" s="2">
        <f t="shared" si="22"/>
        <v>95.908716810418682</v>
      </c>
      <c r="AT13" s="2">
        <f t="shared" si="23"/>
        <v>904.95860559397397</v>
      </c>
      <c r="AU13" s="2">
        <f t="shared" si="24"/>
        <v>904.95860559397397</v>
      </c>
      <c r="AV13" s="6">
        <f t="shared" si="25"/>
        <v>1809.9172111879479</v>
      </c>
      <c r="AW13" s="6">
        <f t="shared" si="26"/>
        <v>680.95188935397266</v>
      </c>
      <c r="AY13" s="2">
        <f t="shared" si="27"/>
        <v>7215.1771758221757</v>
      </c>
      <c r="AZ13" s="2">
        <f t="shared" si="28"/>
        <v>98.577491861344456</v>
      </c>
      <c r="BB13" s="2">
        <f t="shared" si="34"/>
        <v>12534.592162674649</v>
      </c>
      <c r="BC13" s="2">
        <f t="shared" si="29"/>
        <v>12640.990412040452</v>
      </c>
      <c r="BD13" s="7">
        <v>25</v>
      </c>
      <c r="BE13" s="7">
        <f t="shared" si="30"/>
        <v>316024.76030101127</v>
      </c>
    </row>
    <row r="14" spans="1:57" s="2" customFormat="1" x14ac:dyDescent="0.3">
      <c r="A14" s="8">
        <v>500000</v>
      </c>
      <c r="B14" s="8">
        <v>34500</v>
      </c>
      <c r="C14" s="8">
        <v>25000</v>
      </c>
      <c r="D14" s="8">
        <v>50</v>
      </c>
      <c r="E14" s="9">
        <v>3000000</v>
      </c>
      <c r="F14" s="6">
        <v>0.3</v>
      </c>
      <c r="G14" s="5" t="s">
        <v>9</v>
      </c>
      <c r="H14" s="7">
        <v>1.2</v>
      </c>
      <c r="I14" s="7">
        <v>1000</v>
      </c>
      <c r="J14" s="2">
        <f t="shared" si="0"/>
        <v>955.41401273885333</v>
      </c>
      <c r="K14" s="3">
        <f t="shared" si="1"/>
        <v>1.3679999999999999</v>
      </c>
      <c r="L14" s="2">
        <v>3.5E-4</v>
      </c>
      <c r="M14" s="8">
        <v>7850</v>
      </c>
      <c r="N14" s="8">
        <v>3</v>
      </c>
      <c r="O14" s="5" t="s">
        <v>13</v>
      </c>
      <c r="P14" s="1">
        <f t="shared" si="2"/>
        <v>1.6799999999999998E-8</v>
      </c>
      <c r="Q14" s="2">
        <v>3.8600000000000001E-3</v>
      </c>
      <c r="R14" s="7">
        <v>8940</v>
      </c>
      <c r="S14" s="7">
        <v>7.1</v>
      </c>
      <c r="U14" s="8">
        <v>645</v>
      </c>
      <c r="V14" s="8">
        <f t="shared" si="3"/>
        <v>467.39130434782606</v>
      </c>
      <c r="W14" s="2">
        <f t="shared" si="4"/>
        <v>14.492753623188406</v>
      </c>
      <c r="X14" s="2">
        <f t="shared" si="5"/>
        <v>20</v>
      </c>
      <c r="Y14" s="2">
        <f t="shared" si="6"/>
        <v>4.8309178743961353E-6</v>
      </c>
      <c r="Z14" s="2">
        <f t="shared" si="7"/>
        <v>6.6666666666666666E-6</v>
      </c>
      <c r="AA14" s="2">
        <f t="shared" si="8"/>
        <v>1.3502415458937198E-2</v>
      </c>
      <c r="AB14" s="2">
        <f t="shared" si="9"/>
        <v>0.20078217752636354</v>
      </c>
      <c r="AC14" s="2">
        <f t="shared" si="10"/>
        <v>0.46479957760630031</v>
      </c>
      <c r="AD14" s="2">
        <f t="shared" si="11"/>
        <v>4.0494975232758188</v>
      </c>
      <c r="AE14" s="2">
        <f t="shared" si="12"/>
        <v>2.2571485504410598</v>
      </c>
      <c r="AF14" s="2">
        <f t="shared" si="13"/>
        <v>3557.5823275205435</v>
      </c>
      <c r="AG14" s="2">
        <f t="shared" si="14"/>
        <v>9368.1478532653764</v>
      </c>
      <c r="AH14" s="2">
        <f t="shared" si="35"/>
        <v>44.408457948813187</v>
      </c>
      <c r="AI14" s="2">
        <f t="shared" si="36"/>
        <v>0.15162420382165606</v>
      </c>
      <c r="AJ14" s="2">
        <f t="shared" si="37"/>
        <v>7.9617834394904455E-2</v>
      </c>
      <c r="AK14" s="6">
        <f t="shared" si="15"/>
        <v>4866.7726240481034</v>
      </c>
      <c r="AL14" s="6">
        <f t="shared" si="16"/>
        <v>10672.74698256163</v>
      </c>
      <c r="AN14" s="2">
        <f t="shared" si="17"/>
        <v>1.7923489728347592</v>
      </c>
      <c r="AO14" s="2">
        <f t="shared" si="18"/>
        <v>4.4858863878182431</v>
      </c>
      <c r="AP14" s="2">
        <f t="shared" si="19"/>
        <v>2.3555379058066808</v>
      </c>
      <c r="AQ14" s="2">
        <f t="shared" si="20"/>
        <v>49.928608125879578</v>
      </c>
      <c r="AR14" s="2">
        <f t="shared" si="21"/>
        <v>49.92860812587957</v>
      </c>
      <c r="AS14" s="2">
        <f t="shared" si="22"/>
        <v>99.857216251759155</v>
      </c>
      <c r="AT14" s="2">
        <f t="shared" si="23"/>
        <v>942.21516232267231</v>
      </c>
      <c r="AU14" s="2">
        <f t="shared" si="24"/>
        <v>942.21516232267231</v>
      </c>
      <c r="AV14" s="6">
        <f t="shared" si="25"/>
        <v>1884.4303246453446</v>
      </c>
      <c r="AW14" s="6">
        <f t="shared" si="26"/>
        <v>708.98623538748996</v>
      </c>
      <c r="AY14" s="2">
        <f t="shared" si="27"/>
        <v>6751.202948693448</v>
      </c>
      <c r="AZ14" s="2">
        <f t="shared" si="28"/>
        <v>98.667748017289469</v>
      </c>
      <c r="BB14" s="2">
        <f t="shared" si="34"/>
        <v>11381.73321794912</v>
      </c>
      <c r="BC14" s="2">
        <f t="shared" si="29"/>
        <v>11828.107566110923</v>
      </c>
      <c r="BD14" s="7">
        <v>25</v>
      </c>
      <c r="BE14" s="7">
        <f t="shared" si="30"/>
        <v>295702.68915277306</v>
      </c>
    </row>
    <row r="15" spans="1:57" s="2" customFormat="1" x14ac:dyDescent="0.3">
      <c r="A15" s="8">
        <v>500000</v>
      </c>
      <c r="B15" s="8">
        <v>34500</v>
      </c>
      <c r="C15" s="8">
        <v>25000</v>
      </c>
      <c r="D15" s="8">
        <v>50</v>
      </c>
      <c r="E15" s="9">
        <v>3000000</v>
      </c>
      <c r="F15" s="6">
        <v>0.3</v>
      </c>
      <c r="G15" s="5" t="s">
        <v>9</v>
      </c>
      <c r="H15" s="7">
        <v>1.2</v>
      </c>
      <c r="I15" s="7">
        <v>1000</v>
      </c>
      <c r="J15" s="2">
        <f t="shared" si="0"/>
        <v>955.41401273885333</v>
      </c>
      <c r="K15" s="3">
        <f t="shared" si="1"/>
        <v>1.3679999999999999</v>
      </c>
      <c r="L15" s="2">
        <v>3.5E-4</v>
      </c>
      <c r="M15" s="8">
        <v>7850</v>
      </c>
      <c r="N15" s="8">
        <v>3</v>
      </c>
      <c r="O15" s="5" t="s">
        <v>13</v>
      </c>
      <c r="P15" s="1">
        <f t="shared" si="2"/>
        <v>1.6799999999999998E-8</v>
      </c>
      <c r="Q15" s="2">
        <v>3.8600000000000001E-3</v>
      </c>
      <c r="R15" s="7">
        <v>8940</v>
      </c>
      <c r="S15" s="7">
        <v>7.1</v>
      </c>
      <c r="U15" s="8">
        <v>695</v>
      </c>
      <c r="V15" s="8">
        <f t="shared" si="3"/>
        <v>503.62318840579712</v>
      </c>
      <c r="W15" s="2">
        <f t="shared" si="4"/>
        <v>14.492753623188406</v>
      </c>
      <c r="X15" s="2">
        <f t="shared" si="5"/>
        <v>20</v>
      </c>
      <c r="Y15" s="2">
        <f t="shared" si="6"/>
        <v>4.8309178743961353E-6</v>
      </c>
      <c r="Z15" s="2">
        <f t="shared" si="7"/>
        <v>6.6666666666666666E-6</v>
      </c>
      <c r="AA15" s="2">
        <f t="shared" si="8"/>
        <v>1.4549114331723029E-2</v>
      </c>
      <c r="AB15" s="2">
        <f t="shared" si="9"/>
        <v>0.18633741655324387</v>
      </c>
      <c r="AC15" s="2">
        <f t="shared" si="10"/>
        <v>0.48247883819662857</v>
      </c>
      <c r="AD15" s="2">
        <f t="shared" si="11"/>
        <v>3.9358242682698505</v>
      </c>
      <c r="AE15" s="2">
        <f t="shared" si="12"/>
        <v>2.2091515532332395</v>
      </c>
      <c r="AF15" s="2">
        <f t="shared" si="13"/>
        <v>3231.4336066519327</v>
      </c>
      <c r="AG15" s="2">
        <f t="shared" si="14"/>
        <v>9879.7099463291761</v>
      </c>
      <c r="AH15" s="2">
        <f t="shared" si="35"/>
        <v>48.890605354205647</v>
      </c>
      <c r="AI15" s="2">
        <f t="shared" si="36"/>
        <v>0.15162420382165606</v>
      </c>
      <c r="AJ15" s="2">
        <f t="shared" si="37"/>
        <v>7.9617834394904455E-2</v>
      </c>
      <c r="AK15" s="6">
        <f t="shared" si="15"/>
        <v>4420.6011738998432</v>
      </c>
      <c r="AL15" s="6">
        <f t="shared" si="16"/>
        <v>9694.3008199557989</v>
      </c>
      <c r="AN15" s="2">
        <f t="shared" si="17"/>
        <v>1.726672715036611</v>
      </c>
      <c r="AO15" s="2">
        <f t="shared" si="18"/>
        <v>4.6565129508570342</v>
      </c>
      <c r="AP15" s="2">
        <f t="shared" si="19"/>
        <v>2.4451338746361242</v>
      </c>
      <c r="AQ15" s="2">
        <f t="shared" si="20"/>
        <v>51.827708117569927</v>
      </c>
      <c r="AR15" s="2">
        <f t="shared" si="21"/>
        <v>51.827708117569927</v>
      </c>
      <c r="AS15" s="2">
        <f t="shared" si="22"/>
        <v>103.65541623513985</v>
      </c>
      <c r="AT15" s="2">
        <f t="shared" si="23"/>
        <v>978.05354985444956</v>
      </c>
      <c r="AU15" s="2">
        <f t="shared" si="24"/>
        <v>978.05354985444967</v>
      </c>
      <c r="AV15" s="6">
        <f t="shared" si="25"/>
        <v>1956.1070997088991</v>
      </c>
      <c r="AW15" s="6">
        <f t="shared" si="26"/>
        <v>735.95345526949291</v>
      </c>
      <c r="AY15" s="2">
        <f t="shared" si="27"/>
        <v>6376.7082736087423</v>
      </c>
      <c r="AZ15" s="2">
        <f t="shared" si="28"/>
        <v>98.740718486964212</v>
      </c>
      <c r="BB15" s="2">
        <f t="shared" si="34"/>
        <v>10430.254275225292</v>
      </c>
      <c r="BC15" s="2">
        <f t="shared" si="29"/>
        <v>11171.992895362519</v>
      </c>
      <c r="BD15" s="7">
        <v>25</v>
      </c>
      <c r="BE15" s="7">
        <f t="shared" si="30"/>
        <v>279299.82238406298</v>
      </c>
    </row>
    <row r="16" spans="1:57" s="2" customFormat="1" x14ac:dyDescent="0.3">
      <c r="A16" s="8">
        <v>500000</v>
      </c>
      <c r="B16" s="8">
        <v>34500</v>
      </c>
      <c r="C16" s="8">
        <v>25000</v>
      </c>
      <c r="D16" s="8">
        <v>50</v>
      </c>
      <c r="E16" s="9">
        <v>3000000</v>
      </c>
      <c r="F16" s="6">
        <v>0.3</v>
      </c>
      <c r="G16" s="5" t="s">
        <v>9</v>
      </c>
      <c r="H16" s="7">
        <v>1.2</v>
      </c>
      <c r="I16" s="7">
        <v>1000</v>
      </c>
      <c r="J16" s="2">
        <f t="shared" si="0"/>
        <v>955.41401273885333</v>
      </c>
      <c r="K16" s="3">
        <f t="shared" si="1"/>
        <v>1.3679999999999999</v>
      </c>
      <c r="L16" s="2">
        <v>3.5E-4</v>
      </c>
      <c r="M16" s="8">
        <v>7850</v>
      </c>
      <c r="N16" s="8">
        <v>3</v>
      </c>
      <c r="O16" s="5" t="s">
        <v>13</v>
      </c>
      <c r="P16" s="1">
        <f t="shared" si="2"/>
        <v>1.6799999999999998E-8</v>
      </c>
      <c r="Q16" s="2">
        <v>3.8600000000000001E-3</v>
      </c>
      <c r="R16" s="7">
        <v>8940</v>
      </c>
      <c r="S16" s="7">
        <v>7.1</v>
      </c>
      <c r="U16" s="8">
        <v>745</v>
      </c>
      <c r="V16" s="8">
        <f t="shared" si="3"/>
        <v>539.85507246376812</v>
      </c>
      <c r="W16" s="2">
        <f t="shared" si="4"/>
        <v>14.492753623188406</v>
      </c>
      <c r="X16" s="2">
        <f t="shared" si="5"/>
        <v>20</v>
      </c>
      <c r="Y16" s="2">
        <f t="shared" si="6"/>
        <v>4.8309178743961353E-6</v>
      </c>
      <c r="Z16" s="2">
        <f t="shared" si="7"/>
        <v>6.6666666666666666E-6</v>
      </c>
      <c r="AA16" s="2">
        <f t="shared" si="8"/>
        <v>1.5595813204508858E-2</v>
      </c>
      <c r="AB16" s="2">
        <f t="shared" si="9"/>
        <v>0.17383154967047582</v>
      </c>
      <c r="AC16" s="2">
        <f t="shared" si="10"/>
        <v>0.49953279298975128</v>
      </c>
      <c r="AD16" s="2">
        <f t="shared" si="11"/>
        <v>3.8349816651672954</v>
      </c>
      <c r="AE16" s="2">
        <f t="shared" si="12"/>
        <v>2.1672572290785235</v>
      </c>
      <c r="AF16" s="2">
        <f t="shared" si="13"/>
        <v>2957.3908089223</v>
      </c>
      <c r="AG16" s="2">
        <f t="shared" si="14"/>
        <v>10389.64269905209</v>
      </c>
      <c r="AH16" s="2">
        <f t="shared" si="35"/>
        <v>53.420990122272279</v>
      </c>
      <c r="AI16" s="2">
        <f t="shared" si="36"/>
        <v>0.15162420382165606</v>
      </c>
      <c r="AJ16" s="2">
        <f t="shared" si="37"/>
        <v>7.9617834394904455E-2</v>
      </c>
      <c r="AK16" s="6">
        <f t="shared" si="15"/>
        <v>4045.7106266057062</v>
      </c>
      <c r="AL16" s="6">
        <f t="shared" si="16"/>
        <v>8872.1724267668997</v>
      </c>
      <c r="AN16" s="2">
        <f t="shared" si="17"/>
        <v>1.6677244360887722</v>
      </c>
      <c r="AO16" s="2">
        <f t="shared" si="18"/>
        <v>4.8211045454942756</v>
      </c>
      <c r="AP16" s="2">
        <f t="shared" si="19"/>
        <v>2.531560882952256</v>
      </c>
      <c r="AQ16" s="2">
        <f t="shared" si="20"/>
        <v>53.659637979140328</v>
      </c>
      <c r="AR16" s="2">
        <f t="shared" si="21"/>
        <v>53.659637979140328</v>
      </c>
      <c r="AS16" s="2">
        <f t="shared" si="22"/>
        <v>107.31927595828066</v>
      </c>
      <c r="AT16" s="2">
        <f t="shared" si="23"/>
        <v>1012.6243531809023</v>
      </c>
      <c r="AU16" s="2">
        <f t="shared" si="24"/>
        <v>1012.6243531809024</v>
      </c>
      <c r="AV16" s="6">
        <f t="shared" si="25"/>
        <v>2025.2487063618046</v>
      </c>
      <c r="AW16" s="6">
        <f t="shared" si="26"/>
        <v>761.9668593037926</v>
      </c>
      <c r="AY16" s="2">
        <f t="shared" si="27"/>
        <v>6070.9593329675108</v>
      </c>
      <c r="AZ16" s="2">
        <f t="shared" si="28"/>
        <v>98.800373895990901</v>
      </c>
      <c r="BB16" s="2">
        <f t="shared" si="34"/>
        <v>9634.1392860706928</v>
      </c>
      <c r="BC16" s="2">
        <f t="shared" si="29"/>
        <v>10636.320751359081</v>
      </c>
      <c r="BD16" s="7">
        <v>25</v>
      </c>
      <c r="BE16" s="7">
        <f t="shared" si="30"/>
        <v>265908.01878397702</v>
      </c>
    </row>
    <row r="17" spans="1:57" s="2" customFormat="1" x14ac:dyDescent="0.3">
      <c r="A17" s="8">
        <v>500000</v>
      </c>
      <c r="B17" s="8">
        <v>34500</v>
      </c>
      <c r="C17" s="8">
        <v>25000</v>
      </c>
      <c r="D17" s="8">
        <v>50</v>
      </c>
      <c r="E17" s="9">
        <v>3000000</v>
      </c>
      <c r="F17" s="6">
        <v>0.3</v>
      </c>
      <c r="G17" s="5" t="s">
        <v>9</v>
      </c>
      <c r="H17" s="7">
        <v>1.2</v>
      </c>
      <c r="I17" s="7">
        <v>1000</v>
      </c>
      <c r="J17" s="2">
        <f t="shared" ref="J17" si="38">(H17/I17)*10000000/(4*3.14)</f>
        <v>955.41401273885333</v>
      </c>
      <c r="K17" s="3">
        <f t="shared" si="1"/>
        <v>1.3679999999999999</v>
      </c>
      <c r="L17" s="2">
        <v>3.5E-4</v>
      </c>
      <c r="M17" s="8">
        <v>7850</v>
      </c>
      <c r="N17" s="8">
        <v>3</v>
      </c>
      <c r="O17" s="5" t="s">
        <v>13</v>
      </c>
      <c r="P17" s="1">
        <f t="shared" si="2"/>
        <v>1.6799999999999998E-8</v>
      </c>
      <c r="Q17" s="2">
        <v>3.8600000000000001E-3</v>
      </c>
      <c r="R17" s="7">
        <v>8940</v>
      </c>
      <c r="S17" s="7">
        <v>7.1</v>
      </c>
      <c r="U17" s="8">
        <v>795</v>
      </c>
      <c r="V17" s="8">
        <f t="shared" ref="V17" si="39">(U17*C17)/B17</f>
        <v>576.08695652173913</v>
      </c>
      <c r="W17" s="2">
        <f t="shared" ref="W17" si="40">A17/B17</f>
        <v>14.492753623188406</v>
      </c>
      <c r="X17" s="2">
        <f t="shared" ref="X17" si="41">A17/C17</f>
        <v>20</v>
      </c>
      <c r="Y17" s="2">
        <f t="shared" ref="Y17" si="42">W17/E17</f>
        <v>4.8309178743961353E-6</v>
      </c>
      <c r="Z17" s="2">
        <f t="shared" ref="Z17" si="43">X17/E17</f>
        <v>6.6666666666666666E-6</v>
      </c>
      <c r="AA17" s="2">
        <f t="shared" ref="AA17" si="44">(Y17*U17)+(Z17*V17)/F17</f>
        <v>1.6642512077294686E-2</v>
      </c>
      <c r="AB17" s="2">
        <f t="shared" ref="AB17" si="45">B17/(4.44*D17*U17*H17)</f>
        <v>0.16289874780440816</v>
      </c>
      <c r="AC17" s="2">
        <f t="shared" ref="AC17" si="46">4*(SQRT(AA17))</f>
        <v>0.51602344252632071</v>
      </c>
      <c r="AD17" s="2">
        <f t="shared" ref="AD17" si="47">4*((2*SQRT(AB17))+(AC17/4))</f>
        <v>3.7448808038047843</v>
      </c>
      <c r="AE17" s="2">
        <f t="shared" ref="AE17" si="48">4*((SQRT(AB17))+(AC17/4))</f>
        <v>2.1304521231655524</v>
      </c>
      <c r="AF17" s="2">
        <f t="shared" ref="AF17" si="49">AE17*AB17*M17</f>
        <v>2724.3266674991532</v>
      </c>
      <c r="AG17" s="2">
        <f t="shared" ref="AG17" si="50">AE17*10000000/(J17*4*3.14*AB17)</f>
        <v>10898.65203528952</v>
      </c>
      <c r="AH17" s="2">
        <f t="shared" ref="AH17" si="51">(U17*U17)/AG17</f>
        <v>57.991116511796257</v>
      </c>
      <c r="AI17" s="2">
        <f t="shared" ref="AI17" si="52">0.02*((B17/W17)/(2*3.14*D17))</f>
        <v>0.15162420382165606</v>
      </c>
      <c r="AJ17" s="2">
        <f t="shared" ref="AJ17" si="53">0.02*((C17/X17)/(2*3.14*D17))</f>
        <v>7.9617834394904455E-2</v>
      </c>
      <c r="AK17" s="6">
        <f t="shared" ref="AK17" si="54">AF17*K17</f>
        <v>3726.8788811388413</v>
      </c>
      <c r="AL17" s="6">
        <f t="shared" ref="AL17" si="55">AF17*N17</f>
        <v>8172.9800024974593</v>
      </c>
      <c r="AN17" s="2">
        <f t="shared" ref="AN17" si="56">4*(SQRT(AB17))</f>
        <v>1.6144286806392318</v>
      </c>
      <c r="AO17" s="2">
        <f t="shared" ref="AO17" si="57">(((30*Q17*P17)+P17)*U17*AN17)/Y17</f>
        <v>4.9802595530425773</v>
      </c>
      <c r="AP17" s="2">
        <f t="shared" ref="AP17" si="58">(((30*P17*Q17)+P17)*V17*AN17)/Z17</f>
        <v>2.6151331406440752</v>
      </c>
      <c r="AQ17" s="2">
        <f t="shared" ref="AQ17" si="59">R17*U17*Y17*AN17</f>
        <v>55.431057786991367</v>
      </c>
      <c r="AR17" s="2">
        <f t="shared" ref="AR17" si="60">R17*V17*Z17*AN17</f>
        <v>55.431057786991367</v>
      </c>
      <c r="AS17" s="2">
        <f t="shared" ref="AS17" si="61">AQ17+AR17</f>
        <v>110.86211557398273</v>
      </c>
      <c r="AT17" s="2">
        <f t="shared" ref="AT17" si="62">W17*W17*AO17</f>
        <v>1046.0532562576302</v>
      </c>
      <c r="AU17" s="2">
        <f t="shared" ref="AU17" si="63">AP17*X17*X17</f>
        <v>1046.0532562576302</v>
      </c>
      <c r="AV17" s="6">
        <f t="shared" ref="AV17" si="64">AT17+AU17</f>
        <v>2092.1065125152604</v>
      </c>
      <c r="AW17" s="6">
        <f t="shared" ref="AW17" si="65">AS17*S17</f>
        <v>787.12102057527738</v>
      </c>
      <c r="AY17" s="2">
        <f t="shared" ref="AY17" si="66">AK17+AV17</f>
        <v>5818.9853936541022</v>
      </c>
      <c r="AZ17" s="2">
        <f t="shared" ref="AZ17" si="67">(A17/(A17+AY17))*100</f>
        <v>98.849591343605766</v>
      </c>
      <c r="BB17" s="2">
        <f t="shared" si="34"/>
        <v>8960.101023072737</v>
      </c>
      <c r="BC17" s="2">
        <f t="shared" ref="BC17" si="68">0.2*(AY17/1000)*365*24</f>
        <v>10194.862409681988</v>
      </c>
      <c r="BD17" s="7">
        <v>25</v>
      </c>
      <c r="BE17" s="7">
        <f t="shared" ref="BE17" si="69">BD17*BC17</f>
        <v>254871.56024204969</v>
      </c>
    </row>
    <row r="18" spans="1:57" s="2" customFormat="1" x14ac:dyDescent="0.3">
      <c r="A18" s="8">
        <v>500000</v>
      </c>
      <c r="B18" s="8">
        <v>34500</v>
      </c>
      <c r="C18" s="8">
        <v>25000</v>
      </c>
      <c r="D18" s="8">
        <v>50</v>
      </c>
      <c r="E18" s="9">
        <v>3000000</v>
      </c>
      <c r="F18" s="6">
        <v>0.3</v>
      </c>
      <c r="G18" s="5" t="s">
        <v>9</v>
      </c>
      <c r="H18" s="7">
        <v>1.2</v>
      </c>
      <c r="I18" s="7">
        <v>1000</v>
      </c>
      <c r="J18" s="2">
        <f t="shared" si="0"/>
        <v>955.41401273885333</v>
      </c>
      <c r="K18" s="3">
        <f t="shared" si="1"/>
        <v>1.3679999999999999</v>
      </c>
      <c r="L18" s="2">
        <v>3.5E-4</v>
      </c>
      <c r="M18" s="8">
        <v>7850</v>
      </c>
      <c r="N18" s="8">
        <v>3</v>
      </c>
      <c r="O18" s="5" t="s">
        <v>13</v>
      </c>
      <c r="P18" s="1">
        <f t="shared" si="2"/>
        <v>1.6799999999999998E-8</v>
      </c>
      <c r="Q18" s="2">
        <v>3.8600000000000001E-3</v>
      </c>
      <c r="R18" s="7">
        <v>8940</v>
      </c>
      <c r="S18" s="7">
        <v>7.1</v>
      </c>
      <c r="U18" s="8">
        <v>845</v>
      </c>
      <c r="V18" s="8">
        <f t="shared" si="3"/>
        <v>612.31884057971013</v>
      </c>
      <c r="W18" s="2">
        <f t="shared" si="4"/>
        <v>14.492753623188406</v>
      </c>
      <c r="X18" s="2">
        <f t="shared" si="5"/>
        <v>20</v>
      </c>
      <c r="Y18" s="2">
        <f t="shared" si="6"/>
        <v>4.8309178743961353E-6</v>
      </c>
      <c r="Z18" s="2">
        <f t="shared" si="7"/>
        <v>6.6666666666666666E-6</v>
      </c>
      <c r="AA18" s="2">
        <f t="shared" si="8"/>
        <v>1.7689210950080515E-2</v>
      </c>
      <c r="AB18" s="2">
        <f t="shared" si="9"/>
        <v>0.15325976864438401</v>
      </c>
      <c r="AC18" s="2">
        <f t="shared" si="10"/>
        <v>0.5320031721722045</v>
      </c>
      <c r="AD18" s="2">
        <f t="shared" si="11"/>
        <v>3.6638756461469315</v>
      </c>
      <c r="AE18" s="2">
        <f t="shared" si="12"/>
        <v>2.0979394091595678</v>
      </c>
      <c r="AF18" s="2">
        <f t="shared" si="13"/>
        <v>2524.0082115501887</v>
      </c>
      <c r="AG18" s="2">
        <f t="shared" si="14"/>
        <v>11407.317500412855</v>
      </c>
      <c r="AH18" s="2">
        <f t="shared" si="35"/>
        <v>62.593593978089757</v>
      </c>
      <c r="AI18" s="2">
        <f t="shared" si="36"/>
        <v>0.15162420382165606</v>
      </c>
      <c r="AJ18" s="2">
        <f t="shared" si="37"/>
        <v>7.9617834394904455E-2</v>
      </c>
      <c r="AK18" s="6">
        <f t="shared" si="15"/>
        <v>3452.8432334006579</v>
      </c>
      <c r="AL18" s="6">
        <f t="shared" si="16"/>
        <v>7572.0246346505664</v>
      </c>
      <c r="AN18" s="2">
        <f t="shared" si="17"/>
        <v>1.5659362369873635</v>
      </c>
      <c r="AO18" s="2">
        <f t="shared" si="18"/>
        <v>5.134483556576857</v>
      </c>
      <c r="AP18" s="2">
        <f t="shared" si="19"/>
        <v>2.696116129267411</v>
      </c>
      <c r="AQ18" s="2">
        <f t="shared" si="20"/>
        <v>57.147594758809859</v>
      </c>
      <c r="AR18" s="2">
        <f t="shared" si="21"/>
        <v>57.147594758809859</v>
      </c>
      <c r="AS18" s="2">
        <f t="shared" si="22"/>
        <v>114.29518951761972</v>
      </c>
      <c r="AT18" s="2">
        <f t="shared" si="23"/>
        <v>1078.4464517069644</v>
      </c>
      <c r="AU18" s="2">
        <f t="shared" si="24"/>
        <v>1078.4464517069644</v>
      </c>
      <c r="AV18" s="6">
        <f t="shared" si="25"/>
        <v>2156.8929034139287</v>
      </c>
      <c r="AW18" s="6">
        <f t="shared" si="26"/>
        <v>811.49584557509991</v>
      </c>
      <c r="AY18" s="2">
        <f t="shared" si="27"/>
        <v>5609.7361368145866</v>
      </c>
      <c r="AZ18" s="2">
        <f t="shared" si="28"/>
        <v>98.890500768502491</v>
      </c>
      <c r="BB18" s="2">
        <f t="shared" si="34"/>
        <v>8383.5204802256667</v>
      </c>
      <c r="BC18" s="2">
        <f t="shared" si="29"/>
        <v>9828.2577116991561</v>
      </c>
      <c r="BD18" s="7">
        <v>25</v>
      </c>
      <c r="BE18" s="7">
        <f t="shared" si="30"/>
        <v>245706.44279247889</v>
      </c>
    </row>
    <row r="19" spans="1:57" s="2" customFormat="1" x14ac:dyDescent="0.3">
      <c r="A19" s="8">
        <v>500000</v>
      </c>
      <c r="B19" s="8">
        <v>34500</v>
      </c>
      <c r="C19" s="8">
        <v>25000</v>
      </c>
      <c r="D19" s="8">
        <v>50</v>
      </c>
      <c r="E19" s="9">
        <v>3000000</v>
      </c>
      <c r="F19" s="6">
        <v>0.3</v>
      </c>
      <c r="G19" s="5" t="s">
        <v>9</v>
      </c>
      <c r="H19" s="7">
        <v>1.2</v>
      </c>
      <c r="I19" s="7">
        <v>1000</v>
      </c>
      <c r="J19" s="2">
        <f t="shared" si="0"/>
        <v>955.41401273885333</v>
      </c>
      <c r="K19" s="3">
        <f t="shared" si="1"/>
        <v>1.3679999999999999</v>
      </c>
      <c r="L19" s="2">
        <v>3.5E-4</v>
      </c>
      <c r="M19" s="8">
        <v>7850</v>
      </c>
      <c r="N19" s="8">
        <v>3</v>
      </c>
      <c r="O19" s="5" t="s">
        <v>13</v>
      </c>
      <c r="P19" s="1">
        <f t="shared" si="2"/>
        <v>1.6799999999999998E-8</v>
      </c>
      <c r="Q19" s="2">
        <v>3.8600000000000001E-3</v>
      </c>
      <c r="R19" s="7">
        <v>8940</v>
      </c>
      <c r="S19" s="7">
        <v>7.1</v>
      </c>
      <c r="U19" s="8">
        <v>895</v>
      </c>
      <c r="V19" s="8">
        <f t="shared" si="3"/>
        <v>648.55072463768113</v>
      </c>
      <c r="W19" s="2">
        <f t="shared" si="4"/>
        <v>14.492753623188406</v>
      </c>
      <c r="X19" s="2">
        <f t="shared" si="5"/>
        <v>20</v>
      </c>
      <c r="Y19" s="2">
        <f t="shared" si="6"/>
        <v>4.8309178743961353E-6</v>
      </c>
      <c r="Z19" s="2">
        <f t="shared" si="7"/>
        <v>6.6666666666666666E-6</v>
      </c>
      <c r="AA19" s="2">
        <f t="shared" si="8"/>
        <v>1.8735909822866343E-2</v>
      </c>
      <c r="AB19" s="2">
        <f t="shared" si="9"/>
        <v>0.14469777039609441</v>
      </c>
      <c r="AC19" s="2">
        <f t="shared" si="10"/>
        <v>0.54751671861767059</v>
      </c>
      <c r="AD19" s="2">
        <f t="shared" si="11"/>
        <v>3.5906495296119658</v>
      </c>
      <c r="AE19" s="2">
        <f t="shared" si="12"/>
        <v>2.069083124114818</v>
      </c>
      <c r="AF19" s="2">
        <f t="shared" si="13"/>
        <v>2350.2249613652575</v>
      </c>
      <c r="AG19" s="2">
        <f t="shared" si="14"/>
        <v>11916.119592184734</v>
      </c>
      <c r="AH19" s="2">
        <f t="shared" si="35"/>
        <v>67.221967168352151</v>
      </c>
      <c r="AI19" s="2">
        <f t="shared" si="36"/>
        <v>0.15162420382165606</v>
      </c>
      <c r="AJ19" s="2">
        <f t="shared" si="37"/>
        <v>7.9617834394904455E-2</v>
      </c>
      <c r="AK19" s="6">
        <f t="shared" si="15"/>
        <v>3215.1077471476719</v>
      </c>
      <c r="AL19" s="6">
        <f t="shared" si="16"/>
        <v>7050.6748840957725</v>
      </c>
      <c r="AN19" s="2">
        <f t="shared" si="17"/>
        <v>1.5215664054971476</v>
      </c>
      <c r="AO19" s="2">
        <f t="shared" si="18"/>
        <v>5.2842083200650229</v>
      </c>
      <c r="AP19" s="2">
        <f t="shared" si="19"/>
        <v>2.7747365679820533</v>
      </c>
      <c r="AQ19" s="2">
        <f t="shared" si="20"/>
        <v>58.814054494223804</v>
      </c>
      <c r="AR19" s="2">
        <f t="shared" si="21"/>
        <v>58.814054494223804</v>
      </c>
      <c r="AS19" s="2">
        <f t="shared" si="22"/>
        <v>117.62810898844761</v>
      </c>
      <c r="AT19" s="2">
        <f t="shared" si="23"/>
        <v>1109.8946271928214</v>
      </c>
      <c r="AU19" s="2">
        <f t="shared" si="24"/>
        <v>1109.8946271928212</v>
      </c>
      <c r="AV19" s="6">
        <f t="shared" si="25"/>
        <v>2219.7892543856424</v>
      </c>
      <c r="AW19" s="6">
        <f t="shared" si="26"/>
        <v>835.15957381797796</v>
      </c>
      <c r="AY19" s="2">
        <f t="shared" si="27"/>
        <v>5434.8970015333143</v>
      </c>
      <c r="AZ19" s="2">
        <f t="shared" si="28"/>
        <v>98.924708793600217</v>
      </c>
      <c r="BB19" s="2">
        <f t="shared" si="34"/>
        <v>7885.8344579137502</v>
      </c>
      <c r="BC19" s="2">
        <f t="shared" si="29"/>
        <v>9521.939546686368</v>
      </c>
      <c r="BD19" s="7">
        <v>25</v>
      </c>
      <c r="BE19" s="7">
        <f t="shared" si="30"/>
        <v>238048.4886671592</v>
      </c>
    </row>
    <row r="20" spans="1:57" s="2" customFormat="1" x14ac:dyDescent="0.3">
      <c r="A20" s="8">
        <v>500000</v>
      </c>
      <c r="B20" s="8">
        <v>34500</v>
      </c>
      <c r="C20" s="8">
        <v>25000</v>
      </c>
      <c r="D20" s="8">
        <v>50</v>
      </c>
      <c r="E20" s="9">
        <v>3000000</v>
      </c>
      <c r="F20" s="6">
        <v>0.3</v>
      </c>
      <c r="G20" s="5" t="s">
        <v>9</v>
      </c>
      <c r="H20" s="7">
        <v>1.2</v>
      </c>
      <c r="I20" s="7">
        <v>1000</v>
      </c>
      <c r="J20" s="2">
        <f t="shared" si="0"/>
        <v>955.41401273885333</v>
      </c>
      <c r="K20" s="3">
        <f t="shared" si="1"/>
        <v>1.3679999999999999</v>
      </c>
      <c r="L20" s="2">
        <v>3.5E-4</v>
      </c>
      <c r="M20" s="8">
        <v>7850</v>
      </c>
      <c r="N20" s="8">
        <v>3</v>
      </c>
      <c r="O20" s="5" t="s">
        <v>13</v>
      </c>
      <c r="P20" s="1">
        <f t="shared" si="2"/>
        <v>1.6799999999999998E-8</v>
      </c>
      <c r="Q20" s="2">
        <v>3.8600000000000001E-3</v>
      </c>
      <c r="R20" s="7">
        <v>8940</v>
      </c>
      <c r="S20" s="7">
        <v>7.1</v>
      </c>
      <c r="U20" s="8">
        <v>945</v>
      </c>
      <c r="V20" s="8">
        <f t="shared" si="3"/>
        <v>684.78260869565213</v>
      </c>
      <c r="W20" s="2">
        <f t="shared" si="4"/>
        <v>14.492753623188406</v>
      </c>
      <c r="X20" s="2">
        <f t="shared" si="5"/>
        <v>20</v>
      </c>
      <c r="Y20" s="2">
        <f t="shared" si="6"/>
        <v>4.8309178743961353E-6</v>
      </c>
      <c r="Z20" s="2">
        <f t="shared" si="7"/>
        <v>6.6666666666666666E-6</v>
      </c>
      <c r="AA20" s="2">
        <f t="shared" si="8"/>
        <v>1.9782608695652175E-2</v>
      </c>
      <c r="AB20" s="2">
        <f t="shared" si="9"/>
        <v>0.13704180370847036</v>
      </c>
      <c r="AC20" s="2">
        <f t="shared" si="10"/>
        <v>0.56260264763901957</v>
      </c>
      <c r="AD20" s="2">
        <f t="shared" si="11"/>
        <v>3.5241352639277723</v>
      </c>
      <c r="AE20" s="2">
        <f t="shared" si="12"/>
        <v>2.0433689557833956</v>
      </c>
      <c r="AF20" s="2">
        <f t="shared" si="13"/>
        <v>2198.2116936382336</v>
      </c>
      <c r="AG20" s="2">
        <f t="shared" si="14"/>
        <v>12425.460093733294</v>
      </c>
      <c r="AH20" s="2">
        <f t="shared" si="35"/>
        <v>71.870578092347003</v>
      </c>
      <c r="AI20" s="2">
        <f t="shared" si="36"/>
        <v>0.15162420382165606</v>
      </c>
      <c r="AJ20" s="2">
        <f t="shared" si="37"/>
        <v>7.9617834394904455E-2</v>
      </c>
      <c r="AK20" s="6">
        <f t="shared" si="15"/>
        <v>3007.1535968971034</v>
      </c>
      <c r="AL20" s="6">
        <f t="shared" si="16"/>
        <v>6594.6350809147007</v>
      </c>
      <c r="AN20" s="2">
        <f t="shared" si="17"/>
        <v>1.4807663081443763</v>
      </c>
      <c r="AO20" s="2">
        <f t="shared" si="18"/>
        <v>5.4298060505814281</v>
      </c>
      <c r="AP20" s="2">
        <f t="shared" si="19"/>
        <v>2.8511899026367509</v>
      </c>
      <c r="AQ20" s="2">
        <f t="shared" si="20"/>
        <v>60.434579715440265</v>
      </c>
      <c r="AR20" s="2">
        <f t="shared" si="21"/>
        <v>60.434579715440258</v>
      </c>
      <c r="AS20" s="2">
        <f t="shared" si="22"/>
        <v>120.86915943088053</v>
      </c>
      <c r="AT20" s="2">
        <f t="shared" si="23"/>
        <v>1140.4759610547003</v>
      </c>
      <c r="AU20" s="2">
        <f t="shared" si="24"/>
        <v>1140.4759610547003</v>
      </c>
      <c r="AV20" s="6">
        <f t="shared" si="25"/>
        <v>2280.9519221094006</v>
      </c>
      <c r="AW20" s="6">
        <f t="shared" si="26"/>
        <v>858.17103195925176</v>
      </c>
      <c r="AY20" s="2">
        <f t="shared" si="27"/>
        <v>5288.1055190065035</v>
      </c>
      <c r="AZ20" s="2">
        <f t="shared" si="28"/>
        <v>98.953447456758397</v>
      </c>
      <c r="BB20" s="2">
        <f t="shared" si="34"/>
        <v>7452.8061128739528</v>
      </c>
      <c r="BC20" s="2">
        <f t="shared" si="29"/>
        <v>9264.7608692993963</v>
      </c>
      <c r="BD20" s="7">
        <v>25</v>
      </c>
      <c r="BE20" s="7">
        <f t="shared" si="30"/>
        <v>231619.02173248492</v>
      </c>
    </row>
    <row r="21" spans="1:57" s="2" customFormat="1" x14ac:dyDescent="0.3">
      <c r="A21" s="8">
        <v>500000</v>
      </c>
      <c r="B21" s="8">
        <v>34500</v>
      </c>
      <c r="C21" s="8">
        <v>25000</v>
      </c>
      <c r="D21" s="8">
        <v>50</v>
      </c>
      <c r="E21" s="9">
        <v>3000000</v>
      </c>
      <c r="F21" s="6">
        <v>0.3</v>
      </c>
      <c r="G21" s="5" t="s">
        <v>9</v>
      </c>
      <c r="H21" s="7">
        <v>1.2</v>
      </c>
      <c r="I21" s="7">
        <v>1000</v>
      </c>
      <c r="J21" s="2">
        <f t="shared" si="0"/>
        <v>955.41401273885333</v>
      </c>
      <c r="K21" s="3">
        <f t="shared" si="1"/>
        <v>1.3679999999999999</v>
      </c>
      <c r="L21" s="2">
        <v>3.5E-4</v>
      </c>
      <c r="M21" s="8">
        <v>7850</v>
      </c>
      <c r="N21" s="8">
        <v>3</v>
      </c>
      <c r="O21" s="5" t="s">
        <v>13</v>
      </c>
      <c r="P21" s="1">
        <f t="shared" si="2"/>
        <v>1.6799999999999998E-8</v>
      </c>
      <c r="Q21" s="2">
        <v>3.8600000000000001E-3</v>
      </c>
      <c r="R21" s="7">
        <v>8940</v>
      </c>
      <c r="S21" s="7">
        <v>7.1</v>
      </c>
      <c r="U21" s="8">
        <v>995</v>
      </c>
      <c r="V21" s="8">
        <f t="shared" si="3"/>
        <v>721.01449275362324</v>
      </c>
      <c r="W21" s="2">
        <f t="shared" si="4"/>
        <v>14.492753623188406</v>
      </c>
      <c r="X21" s="2">
        <f t="shared" si="5"/>
        <v>20</v>
      </c>
      <c r="Y21" s="2">
        <f t="shared" si="6"/>
        <v>4.8309178743961353E-6</v>
      </c>
      <c r="Z21" s="2">
        <f t="shared" si="7"/>
        <v>6.6666666666666666E-6</v>
      </c>
      <c r="AA21" s="2">
        <f t="shared" si="8"/>
        <v>2.0829307568438007E-2</v>
      </c>
      <c r="AB21" s="2">
        <f t="shared" si="9"/>
        <v>0.13015528090904976</v>
      </c>
      <c r="AC21" s="2">
        <f t="shared" si="10"/>
        <v>0.57729448385984783</v>
      </c>
      <c r="AD21" s="2">
        <f t="shared" si="11"/>
        <v>3.4634576771285834</v>
      </c>
      <c r="AE21" s="2">
        <f t="shared" si="12"/>
        <v>2.0203760804942155</v>
      </c>
      <c r="AF21" s="2">
        <f t="shared" si="13"/>
        <v>2064.256537944399</v>
      </c>
      <c r="AG21" s="2">
        <f t="shared" si="14"/>
        <v>12935.677461459922</v>
      </c>
      <c r="AH21" s="2">
        <f t="shared" si="35"/>
        <v>76.534453100708788</v>
      </c>
      <c r="AI21" s="2">
        <f t="shared" si="36"/>
        <v>0.15162420382165606</v>
      </c>
      <c r="AJ21" s="2">
        <f t="shared" si="37"/>
        <v>7.9617834394904455E-2</v>
      </c>
      <c r="AK21" s="6">
        <f t="shared" si="15"/>
        <v>2823.9029439079377</v>
      </c>
      <c r="AL21" s="6">
        <f t="shared" si="16"/>
        <v>6192.7696138331976</v>
      </c>
      <c r="AN21" s="2">
        <f t="shared" si="17"/>
        <v>1.4430815966343677</v>
      </c>
      <c r="AO21" s="2">
        <f t="shared" si="18"/>
        <v>5.5716003018896618</v>
      </c>
      <c r="AP21" s="2">
        <f t="shared" si="19"/>
        <v>2.9256460312380081</v>
      </c>
      <c r="AQ21" s="2">
        <f t="shared" si="20"/>
        <v>62.012771625805271</v>
      </c>
      <c r="AR21" s="2">
        <f t="shared" si="21"/>
        <v>62.012771625805271</v>
      </c>
      <c r="AS21" s="2">
        <f t="shared" si="22"/>
        <v>124.02554325161054</v>
      </c>
      <c r="AT21" s="2">
        <f t="shared" si="23"/>
        <v>1170.2584124952032</v>
      </c>
      <c r="AU21" s="2">
        <f t="shared" si="24"/>
        <v>1170.2584124952032</v>
      </c>
      <c r="AV21" s="6">
        <f t="shared" si="25"/>
        <v>2340.5168249904063</v>
      </c>
      <c r="AW21" s="6">
        <f t="shared" si="26"/>
        <v>880.58135708643476</v>
      </c>
      <c r="AY21" s="2">
        <f t="shared" si="27"/>
        <v>5164.419768898344</v>
      </c>
      <c r="AZ21" s="2">
        <f t="shared" si="28"/>
        <v>98.977675472223297</v>
      </c>
      <c r="BB21" s="2">
        <f t="shared" si="34"/>
        <v>7073.3509709196323</v>
      </c>
      <c r="BC21" s="2">
        <f t="shared" si="29"/>
        <v>9048.0634351098979</v>
      </c>
      <c r="BD21" s="7">
        <v>25</v>
      </c>
      <c r="BE21" s="7">
        <f t="shared" si="30"/>
        <v>226201.58587774745</v>
      </c>
    </row>
    <row r="22" spans="1:57" s="2" customFormat="1" x14ac:dyDescent="0.3">
      <c r="A22" s="8">
        <v>500000</v>
      </c>
      <c r="B22" s="8">
        <v>34500</v>
      </c>
      <c r="C22" s="8">
        <v>25000</v>
      </c>
      <c r="D22" s="8">
        <v>50</v>
      </c>
      <c r="E22" s="9">
        <v>3000000</v>
      </c>
      <c r="F22" s="6">
        <v>0.3</v>
      </c>
      <c r="G22" s="5" t="s">
        <v>9</v>
      </c>
      <c r="H22" s="7">
        <v>1.2</v>
      </c>
      <c r="I22" s="7">
        <v>1000</v>
      </c>
      <c r="J22" s="2">
        <f t="shared" si="0"/>
        <v>955.41401273885333</v>
      </c>
      <c r="K22" s="3">
        <f t="shared" si="1"/>
        <v>1.3679999999999999</v>
      </c>
      <c r="L22" s="2">
        <v>3.5E-4</v>
      </c>
      <c r="M22" s="8">
        <v>7850</v>
      </c>
      <c r="N22" s="8">
        <v>3</v>
      </c>
      <c r="O22" s="5" t="s">
        <v>13</v>
      </c>
      <c r="P22" s="1">
        <f t="shared" si="2"/>
        <v>1.6799999999999998E-8</v>
      </c>
      <c r="Q22" s="2">
        <v>3.8600000000000001E-3</v>
      </c>
      <c r="R22" s="7">
        <v>8940</v>
      </c>
      <c r="S22" s="7">
        <v>7.1</v>
      </c>
      <c r="U22" s="8">
        <v>1045</v>
      </c>
      <c r="V22" s="8">
        <f t="shared" si="3"/>
        <v>757.24637681159425</v>
      </c>
      <c r="W22" s="2">
        <f t="shared" si="4"/>
        <v>14.492753623188406</v>
      </c>
      <c r="X22" s="2">
        <f t="shared" si="5"/>
        <v>20</v>
      </c>
      <c r="Y22" s="2">
        <f t="shared" si="6"/>
        <v>4.8309178743961353E-6</v>
      </c>
      <c r="Z22" s="2">
        <f t="shared" si="7"/>
        <v>6.6666666666666666E-6</v>
      </c>
      <c r="AA22" s="2">
        <f t="shared" si="8"/>
        <v>2.1876006441223835E-2</v>
      </c>
      <c r="AB22" s="2">
        <f t="shared" si="9"/>
        <v>0.12392775550670287</v>
      </c>
      <c r="AC22" s="2">
        <f t="shared" si="10"/>
        <v>0.59162158772274476</v>
      </c>
      <c r="AD22" s="2">
        <f t="shared" si="11"/>
        <v>3.4078915237247935</v>
      </c>
      <c r="AE22" s="2">
        <f t="shared" si="12"/>
        <v>1.9997565557237693</v>
      </c>
      <c r="AF22" s="2">
        <f t="shared" si="13"/>
        <v>1945.4289308586929</v>
      </c>
      <c r="AG22" s="2">
        <f t="shared" si="14"/>
        <v>13447.058648184269</v>
      </c>
      <c r="AH22" s="2">
        <f t="shared" si="35"/>
        <v>81.209209282912894</v>
      </c>
      <c r="AI22" s="2">
        <f t="shared" si="36"/>
        <v>0.15162420382165606</v>
      </c>
      <c r="AJ22" s="2">
        <f t="shared" si="37"/>
        <v>7.9617834394904455E-2</v>
      </c>
      <c r="AK22" s="6">
        <f t="shared" si="15"/>
        <v>2661.3467774146916</v>
      </c>
      <c r="AL22" s="6">
        <f t="shared" si="16"/>
        <v>5836.2867925760784</v>
      </c>
      <c r="AN22" s="2">
        <f t="shared" si="17"/>
        <v>1.4081349680010244</v>
      </c>
      <c r="AO22" s="2">
        <f t="shared" si="18"/>
        <v>5.7098744382957536</v>
      </c>
      <c r="AP22" s="2">
        <f t="shared" si="19"/>
        <v>2.9982537483174512</v>
      </c>
      <c r="AQ22" s="2">
        <f t="shared" si="20"/>
        <v>63.551784113796963</v>
      </c>
      <c r="AR22" s="2">
        <f t="shared" si="21"/>
        <v>63.551784113796963</v>
      </c>
      <c r="AS22" s="2">
        <f t="shared" si="22"/>
        <v>127.10356822759393</v>
      </c>
      <c r="AT22" s="2">
        <f t="shared" si="23"/>
        <v>1199.3014993269803</v>
      </c>
      <c r="AU22" s="2">
        <f t="shared" si="24"/>
        <v>1199.3014993269803</v>
      </c>
      <c r="AV22" s="6">
        <f t="shared" si="25"/>
        <v>2398.6029986539606</v>
      </c>
      <c r="AW22" s="6">
        <f t="shared" si="26"/>
        <v>902.43533441591683</v>
      </c>
      <c r="AY22" s="2">
        <f t="shared" si="27"/>
        <v>5059.9497760686518</v>
      </c>
      <c r="AZ22" s="2">
        <f t="shared" si="28"/>
        <v>98.998148679515737</v>
      </c>
      <c r="BB22" s="2">
        <f t="shared" si="34"/>
        <v>6738.7221269919955</v>
      </c>
      <c r="BC22" s="2">
        <f t="shared" si="29"/>
        <v>8865.0320076722783</v>
      </c>
      <c r="BD22" s="7">
        <v>25</v>
      </c>
      <c r="BE22" s="7">
        <f t="shared" si="30"/>
        <v>221625.80019180695</v>
      </c>
    </row>
    <row r="23" spans="1:57" s="2" customFormat="1" x14ac:dyDescent="0.3">
      <c r="A23" s="8">
        <v>500000</v>
      </c>
      <c r="B23" s="8">
        <v>34500</v>
      </c>
      <c r="C23" s="8">
        <v>25000</v>
      </c>
      <c r="D23" s="8">
        <v>50</v>
      </c>
      <c r="E23" s="9">
        <v>3000000</v>
      </c>
      <c r="F23" s="6">
        <v>0.3</v>
      </c>
      <c r="G23" s="5" t="s">
        <v>9</v>
      </c>
      <c r="H23" s="7">
        <v>1.2</v>
      </c>
      <c r="I23" s="7">
        <v>1000</v>
      </c>
      <c r="J23" s="2">
        <f t="shared" si="0"/>
        <v>955.41401273885333</v>
      </c>
      <c r="K23" s="3">
        <f t="shared" si="1"/>
        <v>1.3679999999999999</v>
      </c>
      <c r="L23" s="2">
        <v>3.5E-4</v>
      </c>
      <c r="M23" s="8">
        <v>7850</v>
      </c>
      <c r="N23" s="8">
        <v>3</v>
      </c>
      <c r="O23" s="5" t="s">
        <v>13</v>
      </c>
      <c r="P23" s="1">
        <f t="shared" si="2"/>
        <v>1.6799999999999998E-8</v>
      </c>
      <c r="Q23" s="2">
        <v>3.8600000000000001E-3</v>
      </c>
      <c r="R23" s="7">
        <v>8940</v>
      </c>
      <c r="S23" s="7">
        <v>7.1</v>
      </c>
      <c r="U23" s="8">
        <v>1095</v>
      </c>
      <c r="V23" s="10">
        <f t="shared" si="3"/>
        <v>793.47826086956525</v>
      </c>
      <c r="W23" s="2">
        <f t="shared" si="4"/>
        <v>14.492753623188406</v>
      </c>
      <c r="X23" s="2">
        <f t="shared" si="5"/>
        <v>20</v>
      </c>
      <c r="Y23" s="2">
        <f t="shared" si="6"/>
        <v>4.8309178743961353E-6</v>
      </c>
      <c r="Z23" s="2">
        <f t="shared" si="7"/>
        <v>6.6666666666666666E-6</v>
      </c>
      <c r="AA23" s="2">
        <f t="shared" si="8"/>
        <v>2.292270531400966E-2</v>
      </c>
      <c r="AB23" s="2">
        <f t="shared" si="9"/>
        <v>0.11826895388539224</v>
      </c>
      <c r="AC23" s="2">
        <f t="shared" si="10"/>
        <v>0.60560984554757247</v>
      </c>
      <c r="AD23" s="2">
        <f t="shared" si="11"/>
        <v>3.3568301291063252</v>
      </c>
      <c r="AE23" s="2">
        <f t="shared" si="12"/>
        <v>1.9812199873269487</v>
      </c>
      <c r="AF23" s="2">
        <f t="shared" si="13"/>
        <v>1839.3870002462081</v>
      </c>
      <c r="AG23" s="2">
        <f t="shared" si="14"/>
        <v>13959.848310704579</v>
      </c>
      <c r="AH23" s="2">
        <f t="shared" si="35"/>
        <v>85.890976270893518</v>
      </c>
      <c r="AI23" s="2">
        <f t="shared" si="36"/>
        <v>0.15162420382165606</v>
      </c>
      <c r="AJ23" s="2">
        <f t="shared" si="37"/>
        <v>7.9617834394904455E-2</v>
      </c>
      <c r="AK23" s="6">
        <f t="shared" si="15"/>
        <v>2516.2814163368125</v>
      </c>
      <c r="AL23" s="6">
        <f t="shared" si="16"/>
        <v>5518.1610007386244</v>
      </c>
      <c r="AN23" s="2">
        <f t="shared" si="17"/>
        <v>1.3756101417793762</v>
      </c>
      <c r="AO23" s="2">
        <f t="shared" si="18"/>
        <v>5.8448782945575122</v>
      </c>
      <c r="AP23" s="2">
        <f t="shared" si="19"/>
        <v>3.069144242048683</v>
      </c>
      <c r="AQ23" s="2">
        <f t="shared" si="20"/>
        <v>65.054397878844668</v>
      </c>
      <c r="AR23" s="2">
        <f t="shared" si="21"/>
        <v>65.054397878844668</v>
      </c>
      <c r="AS23" s="2">
        <f t="shared" si="22"/>
        <v>130.10879575768934</v>
      </c>
      <c r="AT23" s="2">
        <f t="shared" si="23"/>
        <v>1227.6576968194734</v>
      </c>
      <c r="AU23" s="2">
        <f t="shared" si="24"/>
        <v>1227.6576968194731</v>
      </c>
      <c r="AV23" s="6">
        <f t="shared" si="25"/>
        <v>2455.3153936389463</v>
      </c>
      <c r="AW23" s="6">
        <f t="shared" si="26"/>
        <v>923.77244987959421</v>
      </c>
      <c r="AY23" s="2">
        <f t="shared" si="27"/>
        <v>4971.5968099757592</v>
      </c>
      <c r="AZ23" s="2">
        <f t="shared" si="28"/>
        <v>99.015470010316918</v>
      </c>
      <c r="BB23" s="2">
        <f t="shared" si="34"/>
        <v>6441.9334506182186</v>
      </c>
      <c r="BC23" s="2">
        <f t="shared" si="29"/>
        <v>8710.2376110775294</v>
      </c>
      <c r="BD23" s="7">
        <v>25</v>
      </c>
      <c r="BE23" s="7">
        <f t="shared" si="30"/>
        <v>217755.94027693823</v>
      </c>
    </row>
    <row r="24" spans="1:57" s="2" customFormat="1" x14ac:dyDescent="0.3">
      <c r="A24" s="8">
        <v>500000</v>
      </c>
      <c r="B24" s="8">
        <v>34500</v>
      </c>
      <c r="C24" s="8">
        <v>25000</v>
      </c>
      <c r="D24" s="8">
        <v>50</v>
      </c>
      <c r="E24" s="9">
        <v>3000000</v>
      </c>
      <c r="F24" s="6">
        <v>0.3</v>
      </c>
      <c r="G24" s="5" t="s">
        <v>9</v>
      </c>
      <c r="H24" s="7">
        <v>1.2</v>
      </c>
      <c r="I24" s="7">
        <v>1000</v>
      </c>
      <c r="J24" s="2">
        <f t="shared" si="0"/>
        <v>955.41401273885333</v>
      </c>
      <c r="K24" s="3">
        <f t="shared" si="1"/>
        <v>1.3679999999999999</v>
      </c>
      <c r="L24" s="2">
        <v>3.5E-4</v>
      </c>
      <c r="M24" s="8">
        <v>7850</v>
      </c>
      <c r="N24" s="8">
        <v>3</v>
      </c>
      <c r="O24" s="5" t="s">
        <v>13</v>
      </c>
      <c r="P24" s="1">
        <f t="shared" si="2"/>
        <v>1.6799999999999998E-8</v>
      </c>
      <c r="Q24" s="2">
        <v>3.8600000000000001E-3</v>
      </c>
      <c r="R24" s="7">
        <v>8940</v>
      </c>
      <c r="S24" s="7">
        <v>7.1</v>
      </c>
      <c r="U24" s="8">
        <v>1145</v>
      </c>
      <c r="V24" s="8">
        <f t="shared" si="3"/>
        <v>829.71014492753625</v>
      </c>
      <c r="W24" s="2">
        <f t="shared" si="4"/>
        <v>14.492753623188406</v>
      </c>
      <c r="X24" s="2">
        <f t="shared" si="5"/>
        <v>20</v>
      </c>
      <c r="Y24" s="2">
        <f t="shared" si="6"/>
        <v>4.8309178743961353E-6</v>
      </c>
      <c r="Z24" s="2">
        <f t="shared" si="7"/>
        <v>6.6666666666666666E-6</v>
      </c>
      <c r="AA24" s="2">
        <f t="shared" si="8"/>
        <v>2.3969404186795489E-2</v>
      </c>
      <c r="AB24" s="2">
        <f t="shared" si="9"/>
        <v>0.11310437074629215</v>
      </c>
      <c r="AC24" s="2">
        <f t="shared" si="10"/>
        <v>0.61928221917694992</v>
      </c>
      <c r="AD24" s="2">
        <f t="shared" si="11"/>
        <v>3.3097616797494886</v>
      </c>
      <c r="AE24" s="2">
        <f t="shared" si="12"/>
        <v>1.9645219494632191</v>
      </c>
      <c r="AF24" s="2">
        <f t="shared" si="13"/>
        <v>1744.2387484538349</v>
      </c>
      <c r="AG24" s="2">
        <f t="shared" si="14"/>
        <v>14474.256067653791</v>
      </c>
      <c r="AH24" s="2">
        <f t="shared" si="35"/>
        <v>90.576330408427751</v>
      </c>
      <c r="AI24" s="2">
        <f t="shared" si="36"/>
        <v>0.15162420382165606</v>
      </c>
      <c r="AJ24" s="2">
        <f t="shared" si="37"/>
        <v>7.9617834394904455E-2</v>
      </c>
      <c r="AK24" s="6">
        <f t="shared" si="15"/>
        <v>2386.1186078848459</v>
      </c>
      <c r="AL24" s="6">
        <f t="shared" si="16"/>
        <v>5232.7162453615047</v>
      </c>
      <c r="AN24" s="2">
        <f t="shared" si="17"/>
        <v>1.3452397302862693</v>
      </c>
      <c r="AO24" s="2">
        <f t="shared" si="18"/>
        <v>5.9768334806380397</v>
      </c>
      <c r="AP24" s="2">
        <f t="shared" si="19"/>
        <v>3.1384338797721276</v>
      </c>
      <c r="AQ24" s="2">
        <f t="shared" si="20"/>
        <v>66.523079474054782</v>
      </c>
      <c r="AR24" s="2">
        <f t="shared" si="21"/>
        <v>66.523079474054782</v>
      </c>
      <c r="AS24" s="2">
        <f t="shared" si="22"/>
        <v>133.04615894810956</v>
      </c>
      <c r="AT24" s="2">
        <f t="shared" si="23"/>
        <v>1255.3735519088509</v>
      </c>
      <c r="AU24" s="2">
        <f t="shared" si="24"/>
        <v>1255.3735519088511</v>
      </c>
      <c r="AV24" s="6">
        <f t="shared" si="25"/>
        <v>2510.7471038177018</v>
      </c>
      <c r="AW24" s="6">
        <f t="shared" si="26"/>
        <v>944.62772853157787</v>
      </c>
      <c r="AY24" s="2">
        <f t="shared" si="27"/>
        <v>4896.8657117025477</v>
      </c>
      <c r="AZ24" s="2">
        <f t="shared" si="28"/>
        <v>99.030125547561099</v>
      </c>
      <c r="BB24" s="2">
        <f t="shared" si="34"/>
        <v>6177.3439738930829</v>
      </c>
      <c r="BC24" s="2">
        <f t="shared" si="29"/>
        <v>8579.3087269028638</v>
      </c>
      <c r="BD24" s="7">
        <v>25</v>
      </c>
      <c r="BE24" s="7">
        <f t="shared" si="30"/>
        <v>214482.71817257159</v>
      </c>
    </row>
    <row r="25" spans="1:57" s="2" customFormat="1" x14ac:dyDescent="0.3">
      <c r="A25" s="8">
        <v>500000</v>
      </c>
      <c r="B25" s="8">
        <v>34500</v>
      </c>
      <c r="C25" s="8">
        <v>25000</v>
      </c>
      <c r="D25" s="8">
        <v>50</v>
      </c>
      <c r="E25" s="9">
        <v>3000000</v>
      </c>
      <c r="F25" s="6">
        <v>0.3</v>
      </c>
      <c r="G25" s="5" t="s">
        <v>9</v>
      </c>
      <c r="H25" s="7">
        <v>1.2</v>
      </c>
      <c r="I25" s="7">
        <v>1000</v>
      </c>
      <c r="J25" s="2">
        <f t="shared" si="0"/>
        <v>955.41401273885333</v>
      </c>
      <c r="K25" s="3">
        <f t="shared" si="1"/>
        <v>1.3679999999999999</v>
      </c>
      <c r="L25" s="2">
        <v>3.5E-4</v>
      </c>
      <c r="M25" s="8">
        <v>7850</v>
      </c>
      <c r="N25" s="8">
        <v>3</v>
      </c>
      <c r="O25" s="5" t="s">
        <v>13</v>
      </c>
      <c r="P25" s="1">
        <f t="shared" si="2"/>
        <v>1.6799999999999998E-8</v>
      </c>
      <c r="Q25" s="2">
        <v>3.8600000000000001E-3</v>
      </c>
      <c r="R25" s="7">
        <v>8940</v>
      </c>
      <c r="S25" s="7">
        <v>7.1</v>
      </c>
      <c r="U25" s="8">
        <v>1195</v>
      </c>
      <c r="V25" s="8">
        <f t="shared" si="3"/>
        <v>865.94202898550725</v>
      </c>
      <c r="W25" s="2">
        <f t="shared" si="4"/>
        <v>14.492753623188406</v>
      </c>
      <c r="X25" s="2">
        <f t="shared" si="5"/>
        <v>20</v>
      </c>
      <c r="Y25" s="2">
        <f t="shared" si="6"/>
        <v>4.8309178743961353E-6</v>
      </c>
      <c r="Z25" s="2">
        <f t="shared" si="7"/>
        <v>6.6666666666666666E-6</v>
      </c>
      <c r="AA25" s="2">
        <f t="shared" si="8"/>
        <v>2.501610305958132E-2</v>
      </c>
      <c r="AB25" s="2">
        <f t="shared" si="9"/>
        <v>0.10837197029665648</v>
      </c>
      <c r="AC25" s="2">
        <f t="shared" si="10"/>
        <v>0.63265918862631021</v>
      </c>
      <c r="AD25" s="2">
        <f t="shared" si="11"/>
        <v>3.2662510512705607</v>
      </c>
      <c r="AE25" s="2">
        <f t="shared" si="12"/>
        <v>1.9494551199484356</v>
      </c>
      <c r="AF25" s="2">
        <f t="shared" si="13"/>
        <v>1658.4403949766765</v>
      </c>
      <c r="AG25" s="2">
        <f t="shared" si="14"/>
        <v>14990.462283220888</v>
      </c>
      <c r="AH25" s="2">
        <f t="shared" si="35"/>
        <v>95.262238950323493</v>
      </c>
      <c r="AI25" s="2">
        <f t="shared" si="36"/>
        <v>0.15162420382165606</v>
      </c>
      <c r="AJ25" s="2">
        <f t="shared" si="37"/>
        <v>7.9617834394904455E-2</v>
      </c>
      <c r="AK25" s="6">
        <f t="shared" si="15"/>
        <v>2268.7464603280932</v>
      </c>
      <c r="AL25" s="6">
        <f t="shared" si="16"/>
        <v>4975.3211849300296</v>
      </c>
      <c r="AN25" s="2">
        <f t="shared" si="17"/>
        <v>1.3167959313221254</v>
      </c>
      <c r="AO25" s="2">
        <f t="shared" si="18"/>
        <v>6.1059376538220631</v>
      </c>
      <c r="AP25" s="2">
        <f t="shared" si="19"/>
        <v>3.2062264512823271</v>
      </c>
      <c r="AQ25" s="2">
        <f t="shared" si="20"/>
        <v>67.960028855524939</v>
      </c>
      <c r="AR25" s="2">
        <f t="shared" si="21"/>
        <v>67.960028855524939</v>
      </c>
      <c r="AS25" s="2">
        <f t="shared" si="22"/>
        <v>135.92005771104988</v>
      </c>
      <c r="AT25" s="2">
        <f t="shared" si="23"/>
        <v>1282.4905805129306</v>
      </c>
      <c r="AU25" s="2">
        <f t="shared" si="24"/>
        <v>1282.4905805129308</v>
      </c>
      <c r="AV25" s="6">
        <f t="shared" si="25"/>
        <v>2564.9811610258612</v>
      </c>
      <c r="AW25" s="6">
        <f t="shared" si="26"/>
        <v>965.03240974845414</v>
      </c>
      <c r="AY25" s="2">
        <f t="shared" si="27"/>
        <v>4833.7276213539544</v>
      </c>
      <c r="AZ25" s="2">
        <f t="shared" si="28"/>
        <v>99.042510958186341</v>
      </c>
      <c r="BB25" s="2">
        <f t="shared" si="34"/>
        <v>5940.3535946784841</v>
      </c>
      <c r="BC25" s="2">
        <f t="shared" si="29"/>
        <v>8468.6907926121294</v>
      </c>
      <c r="BD25" s="7">
        <v>25</v>
      </c>
      <c r="BE25" s="7">
        <f t="shared" si="30"/>
        <v>211717.26981530324</v>
      </c>
    </row>
    <row r="26" spans="1:57" s="2" customFormat="1" x14ac:dyDescent="0.3">
      <c r="A26" s="8">
        <v>500000</v>
      </c>
      <c r="B26" s="8">
        <v>34500</v>
      </c>
      <c r="C26" s="8">
        <v>25000</v>
      </c>
      <c r="D26" s="8">
        <v>50</v>
      </c>
      <c r="E26" s="9">
        <v>3000000</v>
      </c>
      <c r="F26" s="6">
        <v>0.3</v>
      </c>
      <c r="G26" s="5" t="s">
        <v>9</v>
      </c>
      <c r="H26" s="7">
        <v>1.2</v>
      </c>
      <c r="I26" s="7">
        <v>1000</v>
      </c>
      <c r="J26" s="2">
        <f t="shared" si="0"/>
        <v>955.41401273885333</v>
      </c>
      <c r="K26" s="3">
        <f t="shared" si="1"/>
        <v>1.3679999999999999</v>
      </c>
      <c r="L26" s="2">
        <v>3.5E-4</v>
      </c>
      <c r="M26" s="8">
        <v>7850</v>
      </c>
      <c r="N26" s="8">
        <v>3</v>
      </c>
      <c r="O26" s="5" t="s">
        <v>13</v>
      </c>
      <c r="P26" s="1">
        <f t="shared" si="2"/>
        <v>1.6799999999999998E-8</v>
      </c>
      <c r="Q26" s="2">
        <v>3.8600000000000001E-3</v>
      </c>
      <c r="R26" s="7">
        <v>8940</v>
      </c>
      <c r="S26" s="7">
        <v>7.1</v>
      </c>
      <c r="U26" s="8">
        <v>1245</v>
      </c>
      <c r="V26" s="8">
        <f t="shared" si="3"/>
        <v>902.17391304347825</v>
      </c>
      <c r="W26" s="2">
        <f t="shared" si="4"/>
        <v>14.492753623188406</v>
      </c>
      <c r="X26" s="2">
        <f t="shared" si="5"/>
        <v>20</v>
      </c>
      <c r="Y26" s="2">
        <f t="shared" si="6"/>
        <v>4.8309178743961353E-6</v>
      </c>
      <c r="Z26" s="2">
        <f t="shared" si="7"/>
        <v>6.6666666666666666E-6</v>
      </c>
      <c r="AA26" s="2">
        <f t="shared" si="8"/>
        <v>2.6062801932367149E-2</v>
      </c>
      <c r="AB26" s="2">
        <f t="shared" si="9"/>
        <v>0.10401968233293532</v>
      </c>
      <c r="AC26" s="2">
        <f t="shared" si="10"/>
        <v>0.64575911214467152</v>
      </c>
      <c r="AD26" s="2">
        <f t="shared" si="11"/>
        <v>3.225925709344911</v>
      </c>
      <c r="AE26" s="2">
        <f t="shared" si="12"/>
        <v>1.9358424107447911</v>
      </c>
      <c r="AF26" s="2">
        <f t="shared" si="13"/>
        <v>1580.7208440065306</v>
      </c>
      <c r="AG26" s="2">
        <f t="shared" si="14"/>
        <v>15508.622721905886</v>
      </c>
      <c r="AH26" s="2">
        <f t="shared" si="35"/>
        <v>99.946012472828684</v>
      </c>
      <c r="AI26" s="2">
        <f t="shared" si="36"/>
        <v>0.15162420382165606</v>
      </c>
      <c r="AJ26" s="2">
        <f t="shared" si="37"/>
        <v>7.9617834394904455E-2</v>
      </c>
      <c r="AK26" s="6">
        <f t="shared" si="15"/>
        <v>2162.4261146009335</v>
      </c>
      <c r="AL26" s="6">
        <f t="shared" si="16"/>
        <v>4742.1625320195917</v>
      </c>
      <c r="AN26" s="2">
        <f t="shared" si="17"/>
        <v>1.2900832986001196</v>
      </c>
      <c r="AO26" s="2">
        <f t="shared" si="18"/>
        <v>6.2323679937443019</v>
      </c>
      <c r="AP26" s="2">
        <f t="shared" si="19"/>
        <v>3.272614993564535</v>
      </c>
      <c r="AQ26" s="2">
        <f t="shared" si="20"/>
        <v>69.367218059946424</v>
      </c>
      <c r="AR26" s="2">
        <f t="shared" si="21"/>
        <v>69.367218059946424</v>
      </c>
      <c r="AS26" s="2">
        <f t="shared" si="22"/>
        <v>138.73443611989285</v>
      </c>
      <c r="AT26" s="2">
        <f t="shared" si="23"/>
        <v>1309.0459974258142</v>
      </c>
      <c r="AU26" s="2">
        <f t="shared" si="24"/>
        <v>1309.0459974258142</v>
      </c>
      <c r="AV26" s="6">
        <f t="shared" si="25"/>
        <v>2618.0919948516284</v>
      </c>
      <c r="AW26" s="6">
        <f t="shared" si="26"/>
        <v>985.01449645123921</v>
      </c>
      <c r="AY26" s="2">
        <f t="shared" si="27"/>
        <v>4780.5181094525615</v>
      </c>
      <c r="AZ26" s="2">
        <f t="shared" si="28"/>
        <v>99.052951146498884</v>
      </c>
      <c r="BB26" s="2">
        <f t="shared" si="34"/>
        <v>5727.1770284708309</v>
      </c>
      <c r="BC26" s="2">
        <f t="shared" si="29"/>
        <v>8375.467727760888</v>
      </c>
      <c r="BD26" s="7">
        <v>25</v>
      </c>
      <c r="BE26" s="7">
        <f t="shared" si="30"/>
        <v>209386.6931940222</v>
      </c>
    </row>
    <row r="27" spans="1:57" s="2" customFormat="1" x14ac:dyDescent="0.3">
      <c r="A27" s="8">
        <v>500000</v>
      </c>
      <c r="B27" s="8">
        <v>34500</v>
      </c>
      <c r="C27" s="8">
        <v>25000</v>
      </c>
      <c r="D27" s="8">
        <v>50</v>
      </c>
      <c r="E27" s="9">
        <v>3000000</v>
      </c>
      <c r="F27" s="6">
        <v>0.3</v>
      </c>
      <c r="G27" s="5" t="s">
        <v>9</v>
      </c>
      <c r="H27" s="7">
        <v>1.2</v>
      </c>
      <c r="I27" s="7">
        <v>1000</v>
      </c>
      <c r="J27" s="2">
        <f t="shared" si="0"/>
        <v>955.41401273885333</v>
      </c>
      <c r="K27" s="3">
        <f t="shared" si="1"/>
        <v>1.3679999999999999</v>
      </c>
      <c r="L27" s="2">
        <v>3.5E-4</v>
      </c>
      <c r="M27" s="8">
        <v>7850</v>
      </c>
      <c r="N27" s="8">
        <v>3</v>
      </c>
      <c r="O27" s="5" t="s">
        <v>13</v>
      </c>
      <c r="P27" s="1">
        <f t="shared" si="2"/>
        <v>1.6799999999999998E-8</v>
      </c>
      <c r="Q27" s="2">
        <v>3.8600000000000001E-3</v>
      </c>
      <c r="R27" s="7">
        <v>8940</v>
      </c>
      <c r="S27" s="7">
        <v>7.1</v>
      </c>
      <c r="U27" s="8">
        <v>1295</v>
      </c>
      <c r="V27" s="8">
        <f t="shared" si="3"/>
        <v>938.40579710144925</v>
      </c>
      <c r="W27" s="2">
        <f t="shared" si="4"/>
        <v>14.492753623188406</v>
      </c>
      <c r="X27" s="2">
        <f t="shared" si="5"/>
        <v>20</v>
      </c>
      <c r="Y27" s="2">
        <f t="shared" si="6"/>
        <v>4.8309178743961353E-6</v>
      </c>
      <c r="Z27" s="2">
        <f t="shared" si="7"/>
        <v>6.6666666666666666E-6</v>
      </c>
      <c r="AA27" s="2">
        <f t="shared" si="8"/>
        <v>2.7109500805152981E-2</v>
      </c>
      <c r="AB27" s="2">
        <f t="shared" si="9"/>
        <v>0.10000347838185675</v>
      </c>
      <c r="AC27" s="2">
        <f t="shared" si="10"/>
        <v>0.65859852177365819</v>
      </c>
      <c r="AD27" s="2">
        <f t="shared" si="11"/>
        <v>3.1884646479627161</v>
      </c>
      <c r="AE27" s="2">
        <f t="shared" si="12"/>
        <v>1.9235315848681873</v>
      </c>
      <c r="AF27" s="2">
        <f t="shared" si="13"/>
        <v>1510.0248167238478</v>
      </c>
      <c r="AG27" s="2">
        <f t="shared" si="14"/>
        <v>16028.87232851465</v>
      </c>
      <c r="AH27" s="2">
        <f t="shared" si="35"/>
        <v>104.6252640628154</v>
      </c>
      <c r="AI27" s="2">
        <f t="shared" si="36"/>
        <v>0.15162420382165606</v>
      </c>
      <c r="AJ27" s="2">
        <f t="shared" si="37"/>
        <v>7.9617834394904455E-2</v>
      </c>
      <c r="AK27" s="6">
        <f t="shared" si="15"/>
        <v>2065.7139492782235</v>
      </c>
      <c r="AL27" s="6">
        <f t="shared" si="16"/>
        <v>4530.0744501715435</v>
      </c>
      <c r="AN27" s="2">
        <f t="shared" si="17"/>
        <v>1.264933063094529</v>
      </c>
      <c r="AO27" s="2">
        <f t="shared" si="18"/>
        <v>6.3562840548967472</v>
      </c>
      <c r="AP27" s="2">
        <f t="shared" si="19"/>
        <v>3.3376832886456347</v>
      </c>
      <c r="AQ27" s="2">
        <f t="shared" si="20"/>
        <v>70.74642295345069</v>
      </c>
      <c r="AR27" s="2">
        <f t="shared" si="21"/>
        <v>70.74642295345069</v>
      </c>
      <c r="AS27" s="2">
        <f t="shared" si="22"/>
        <v>141.49284590690138</v>
      </c>
      <c r="AT27" s="2">
        <f t="shared" si="23"/>
        <v>1335.073315458254</v>
      </c>
      <c r="AU27" s="2">
        <f t="shared" si="24"/>
        <v>1335.073315458254</v>
      </c>
      <c r="AV27" s="6">
        <f t="shared" si="25"/>
        <v>2670.146630916508</v>
      </c>
      <c r="AW27" s="6">
        <f t="shared" si="26"/>
        <v>1004.5992059389997</v>
      </c>
      <c r="AY27" s="2">
        <f t="shared" si="27"/>
        <v>4735.8605801947315</v>
      </c>
      <c r="AZ27" s="2">
        <f t="shared" si="28"/>
        <v>99.061715057307225</v>
      </c>
      <c r="BB27" s="2">
        <f t="shared" si="34"/>
        <v>5534.6736561105436</v>
      </c>
      <c r="BC27" s="2">
        <f t="shared" si="29"/>
        <v>8297.2277365011687</v>
      </c>
      <c r="BD27" s="7">
        <v>25</v>
      </c>
      <c r="BE27" s="7">
        <f t="shared" si="30"/>
        <v>207430.69341252922</v>
      </c>
    </row>
    <row r="28" spans="1:57" s="2" customFormat="1" x14ac:dyDescent="0.3">
      <c r="A28" s="8">
        <v>500000</v>
      </c>
      <c r="B28" s="8">
        <v>34500</v>
      </c>
      <c r="C28" s="8">
        <v>25000</v>
      </c>
      <c r="D28" s="8">
        <v>50</v>
      </c>
      <c r="E28" s="9">
        <v>3000000</v>
      </c>
      <c r="F28" s="6">
        <v>0.3</v>
      </c>
      <c r="G28" s="5" t="s">
        <v>9</v>
      </c>
      <c r="H28" s="7">
        <v>1.2</v>
      </c>
      <c r="I28" s="7">
        <v>1000</v>
      </c>
      <c r="J28" s="2">
        <f t="shared" si="0"/>
        <v>955.41401273885333</v>
      </c>
      <c r="K28" s="3">
        <f t="shared" si="1"/>
        <v>1.3679999999999999</v>
      </c>
      <c r="L28" s="2">
        <v>3.5E-4</v>
      </c>
      <c r="M28" s="8">
        <v>7850</v>
      </c>
      <c r="N28" s="8">
        <v>3</v>
      </c>
      <c r="O28" s="5" t="s">
        <v>13</v>
      </c>
      <c r="P28" s="1">
        <f t="shared" si="2"/>
        <v>1.6799999999999998E-8</v>
      </c>
      <c r="Q28" s="2">
        <v>3.8600000000000001E-3</v>
      </c>
      <c r="R28" s="7">
        <v>8940</v>
      </c>
      <c r="S28" s="7">
        <v>7.1</v>
      </c>
      <c r="U28" s="8">
        <v>1345</v>
      </c>
      <c r="V28" s="8">
        <f t="shared" si="3"/>
        <v>974.63768115942025</v>
      </c>
      <c r="W28" s="2">
        <f t="shared" si="4"/>
        <v>14.492753623188406</v>
      </c>
      <c r="X28" s="2">
        <f t="shared" si="5"/>
        <v>20</v>
      </c>
      <c r="Y28" s="2">
        <f t="shared" si="6"/>
        <v>4.8309178743961353E-6</v>
      </c>
      <c r="Z28" s="2">
        <f t="shared" si="7"/>
        <v>6.6666666666666666E-6</v>
      </c>
      <c r="AA28" s="2">
        <f t="shared" si="8"/>
        <v>2.8156199677938809E-2</v>
      </c>
      <c r="AB28" s="2">
        <f t="shared" si="9"/>
        <v>9.6285876955021915E-2</v>
      </c>
      <c r="AC28" s="2">
        <f t="shared" si="10"/>
        <v>0.67119236798925308</v>
      </c>
      <c r="AD28" s="2">
        <f t="shared" si="11"/>
        <v>3.1535896216779937</v>
      </c>
      <c r="AE28" s="2">
        <f t="shared" si="12"/>
        <v>1.9123909948336235</v>
      </c>
      <c r="AF28" s="2">
        <f t="shared" si="13"/>
        <v>1445.4695155447714</v>
      </c>
      <c r="AG28" s="2">
        <f t="shared" si="14"/>
        <v>16551.32832311223</v>
      </c>
      <c r="AH28" s="2">
        <f t="shared" si="35"/>
        <v>109.29787414547765</v>
      </c>
      <c r="AI28" s="2">
        <f t="shared" si="36"/>
        <v>0.15162420382165606</v>
      </c>
      <c r="AJ28" s="2">
        <f t="shared" si="37"/>
        <v>7.9617834394904455E-2</v>
      </c>
      <c r="AK28" s="6">
        <f t="shared" si="15"/>
        <v>1977.4022972652472</v>
      </c>
      <c r="AL28" s="6">
        <f t="shared" si="16"/>
        <v>4336.408546634314</v>
      </c>
      <c r="AN28" s="2">
        <f t="shared" si="17"/>
        <v>1.2411986268443704</v>
      </c>
      <c r="AO28" s="2">
        <f t="shared" si="18"/>
        <v>6.4778301277218526</v>
      </c>
      <c r="AP28" s="2">
        <f t="shared" si="19"/>
        <v>3.4015071034036195</v>
      </c>
      <c r="AQ28" s="2">
        <f t="shared" si="20"/>
        <v>72.099249510940894</v>
      </c>
      <c r="AR28" s="2">
        <f t="shared" si="21"/>
        <v>72.099249510940879</v>
      </c>
      <c r="AS28" s="2">
        <f t="shared" si="22"/>
        <v>144.19849902188179</v>
      </c>
      <c r="AT28" s="2">
        <f t="shared" si="23"/>
        <v>1360.6028413614476</v>
      </c>
      <c r="AU28" s="2">
        <f t="shared" si="24"/>
        <v>1360.6028413614479</v>
      </c>
      <c r="AV28" s="6">
        <f t="shared" si="25"/>
        <v>2721.2056827228953</v>
      </c>
      <c r="AW28" s="6">
        <f t="shared" si="26"/>
        <v>1023.8093430553606</v>
      </c>
      <c r="AY28" s="2">
        <f t="shared" si="27"/>
        <v>4698.6079799881427</v>
      </c>
      <c r="AZ28" s="2">
        <f t="shared" si="28"/>
        <v>99.069026958724152</v>
      </c>
      <c r="BB28" s="2">
        <f t="shared" si="34"/>
        <v>5360.2178896896748</v>
      </c>
      <c r="BC28" s="2">
        <f t="shared" si="29"/>
        <v>8231.9611809392263</v>
      </c>
      <c r="BD28" s="7">
        <v>25</v>
      </c>
      <c r="BE28" s="7">
        <f t="shared" si="30"/>
        <v>205799.02952348065</v>
      </c>
    </row>
    <row r="29" spans="1:57" s="2" customFormat="1" x14ac:dyDescent="0.3">
      <c r="A29" s="8">
        <v>500000</v>
      </c>
      <c r="B29" s="8">
        <v>34500</v>
      </c>
      <c r="C29" s="8">
        <v>25000</v>
      </c>
      <c r="D29" s="8">
        <v>50</v>
      </c>
      <c r="E29" s="9">
        <v>3000000</v>
      </c>
      <c r="F29" s="6">
        <v>0.3</v>
      </c>
      <c r="G29" s="5" t="s">
        <v>9</v>
      </c>
      <c r="H29" s="7">
        <v>1.2</v>
      </c>
      <c r="I29" s="7">
        <v>1000</v>
      </c>
      <c r="J29" s="2">
        <f t="shared" si="0"/>
        <v>955.41401273885333</v>
      </c>
      <c r="K29" s="3">
        <f t="shared" si="1"/>
        <v>1.3679999999999999</v>
      </c>
      <c r="L29" s="2">
        <v>3.5E-4</v>
      </c>
      <c r="M29" s="8">
        <v>7850</v>
      </c>
      <c r="N29" s="8">
        <v>3</v>
      </c>
      <c r="O29" s="5" t="s">
        <v>13</v>
      </c>
      <c r="P29" s="1">
        <f t="shared" si="2"/>
        <v>1.6799999999999998E-8</v>
      </c>
      <c r="Q29" s="2">
        <v>3.8600000000000001E-3</v>
      </c>
      <c r="R29" s="7">
        <v>8940</v>
      </c>
      <c r="S29" s="7">
        <v>7.1</v>
      </c>
      <c r="U29" s="8">
        <v>1395</v>
      </c>
      <c r="V29" s="8">
        <f t="shared" si="3"/>
        <v>1010.8695652173913</v>
      </c>
      <c r="W29" s="2">
        <f t="shared" si="4"/>
        <v>14.492753623188406</v>
      </c>
      <c r="X29" s="2">
        <f t="shared" si="5"/>
        <v>20</v>
      </c>
      <c r="Y29" s="2">
        <f t="shared" si="6"/>
        <v>4.8309178743961353E-6</v>
      </c>
      <c r="Z29" s="2">
        <f t="shared" si="7"/>
        <v>6.6666666666666666E-6</v>
      </c>
      <c r="AA29" s="2">
        <f t="shared" si="8"/>
        <v>2.9202898550724637E-2</v>
      </c>
      <c r="AB29" s="2">
        <f t="shared" si="9"/>
        <v>9.2834770254125079E-2</v>
      </c>
      <c r="AC29" s="2">
        <f t="shared" si="10"/>
        <v>0.68355422375375186</v>
      </c>
      <c r="AD29" s="2">
        <f t="shared" si="11"/>
        <v>3.1210581306765706</v>
      </c>
      <c r="AE29" s="2">
        <f t="shared" si="12"/>
        <v>1.902306177215161</v>
      </c>
      <c r="AF29" s="2">
        <f t="shared" si="13"/>
        <v>1386.3112317809637</v>
      </c>
      <c r="AG29" s="2">
        <f t="shared" si="14"/>
        <v>17076.092754254012</v>
      </c>
      <c r="AH29" s="2">
        <f t="shared" si="35"/>
        <v>113.96196003416557</v>
      </c>
      <c r="AI29" s="2">
        <f t="shared" si="36"/>
        <v>0.15162420382165606</v>
      </c>
      <c r="AJ29" s="2">
        <f t="shared" si="37"/>
        <v>7.9617834394904455E-2</v>
      </c>
      <c r="AK29" s="6">
        <f t="shared" si="15"/>
        <v>1896.4737650763582</v>
      </c>
      <c r="AL29" s="6">
        <f t="shared" si="16"/>
        <v>4158.933695342891</v>
      </c>
      <c r="AN29" s="2">
        <f t="shared" si="17"/>
        <v>1.2187519534614093</v>
      </c>
      <c r="AO29" s="2">
        <f t="shared" si="18"/>
        <v>6.5971372079643151</v>
      </c>
      <c r="AP29" s="2">
        <f t="shared" si="19"/>
        <v>3.4641552236737634</v>
      </c>
      <c r="AQ29" s="2">
        <f t="shared" si="20"/>
        <v>73.427155735281517</v>
      </c>
      <c r="AR29" s="2">
        <f t="shared" si="21"/>
        <v>73.427155735281517</v>
      </c>
      <c r="AS29" s="2">
        <f t="shared" si="22"/>
        <v>146.85431147056303</v>
      </c>
      <c r="AT29" s="2">
        <f t="shared" si="23"/>
        <v>1385.6620894695054</v>
      </c>
      <c r="AU29" s="2">
        <f t="shared" si="24"/>
        <v>1385.6620894695052</v>
      </c>
      <c r="AV29" s="6">
        <f t="shared" si="25"/>
        <v>2771.3241789390104</v>
      </c>
      <c r="AW29" s="6">
        <f t="shared" si="26"/>
        <v>1042.6656114409975</v>
      </c>
      <c r="AY29" s="2">
        <f t="shared" si="27"/>
        <v>4667.7979440153686</v>
      </c>
      <c r="AZ29" s="2">
        <f t="shared" si="28"/>
        <v>99.075075135954449</v>
      </c>
      <c r="BB29" s="2">
        <f t="shared" si="34"/>
        <v>5201.5993067838881</v>
      </c>
      <c r="BC29" s="2">
        <f t="shared" si="29"/>
        <v>8177.9819979149252</v>
      </c>
      <c r="BD29" s="7">
        <v>25</v>
      </c>
      <c r="BE29" s="7">
        <f t="shared" si="30"/>
        <v>204449.54994787314</v>
      </c>
    </row>
    <row r="30" spans="1:57" s="2" customFormat="1" x14ac:dyDescent="0.3">
      <c r="A30" s="8">
        <v>500000</v>
      </c>
      <c r="B30" s="8">
        <v>34500</v>
      </c>
      <c r="C30" s="8">
        <v>25000</v>
      </c>
      <c r="D30" s="8">
        <v>50</v>
      </c>
      <c r="E30" s="9">
        <v>3000000</v>
      </c>
      <c r="F30" s="6">
        <v>0.3</v>
      </c>
      <c r="G30" s="5" t="s">
        <v>9</v>
      </c>
      <c r="H30" s="7">
        <v>1.2</v>
      </c>
      <c r="I30" s="7">
        <v>1000</v>
      </c>
      <c r="J30" s="2">
        <f t="shared" si="0"/>
        <v>955.41401273885333</v>
      </c>
      <c r="K30" s="3">
        <f t="shared" si="1"/>
        <v>1.3679999999999999</v>
      </c>
      <c r="L30" s="2">
        <v>3.5E-4</v>
      </c>
      <c r="M30" s="8">
        <v>7850</v>
      </c>
      <c r="N30" s="8">
        <v>3</v>
      </c>
      <c r="O30" s="5" t="s">
        <v>13</v>
      </c>
      <c r="P30" s="1">
        <f t="shared" si="2"/>
        <v>1.6799999999999998E-8</v>
      </c>
      <c r="Q30" s="2">
        <v>3.8600000000000001E-3</v>
      </c>
      <c r="R30" s="7">
        <v>8940</v>
      </c>
      <c r="S30" s="7">
        <v>7.1</v>
      </c>
      <c r="U30" s="8">
        <v>1445</v>
      </c>
      <c r="V30" s="8">
        <f t="shared" si="3"/>
        <v>1047.1014492753623</v>
      </c>
      <c r="W30" s="2">
        <f t="shared" si="4"/>
        <v>14.492753623188406</v>
      </c>
      <c r="X30" s="2">
        <f t="shared" si="5"/>
        <v>20</v>
      </c>
      <c r="Y30" s="2">
        <f t="shared" si="6"/>
        <v>4.8309178743961353E-6</v>
      </c>
      <c r="Z30" s="2">
        <f t="shared" si="7"/>
        <v>6.6666666666666666E-6</v>
      </c>
      <c r="AA30" s="2">
        <f t="shared" si="8"/>
        <v>3.0249597423510466E-2</v>
      </c>
      <c r="AB30" s="2">
        <f t="shared" si="9"/>
        <v>8.9622494466785108E-2</v>
      </c>
      <c r="AC30" s="2">
        <f t="shared" si="10"/>
        <v>0.69569645591749818</v>
      </c>
      <c r="AD30" s="2">
        <f t="shared" si="11"/>
        <v>3.0906577595452305</v>
      </c>
      <c r="AE30" s="2">
        <f t="shared" si="12"/>
        <v>1.8931771077313644</v>
      </c>
      <c r="AF30" s="2">
        <f t="shared" si="13"/>
        <v>1331.9193506690428</v>
      </c>
      <c r="AG30" s="2">
        <f t="shared" si="14"/>
        <v>17603.254619975203</v>
      </c>
      <c r="AH30" s="2">
        <f t="shared" si="35"/>
        <v>118.61584945948712</v>
      </c>
      <c r="AI30" s="2">
        <f t="shared" si="36"/>
        <v>0.15162420382165606</v>
      </c>
      <c r="AJ30" s="2">
        <f t="shared" si="37"/>
        <v>7.9617834394904455E-2</v>
      </c>
      <c r="AK30" s="6">
        <f t="shared" si="15"/>
        <v>1822.0656717152503</v>
      </c>
      <c r="AL30" s="6">
        <f t="shared" si="16"/>
        <v>3995.7580520071288</v>
      </c>
      <c r="AN30" s="2">
        <f t="shared" si="17"/>
        <v>1.1974806518138661</v>
      </c>
      <c r="AO30" s="2">
        <f t="shared" si="18"/>
        <v>6.7143246509081962</v>
      </c>
      <c r="AP30" s="2">
        <f t="shared" si="19"/>
        <v>3.5256903228881518</v>
      </c>
      <c r="AQ30" s="2">
        <f t="shared" si="20"/>
        <v>74.731470069212875</v>
      </c>
      <c r="AR30" s="2">
        <f t="shared" si="21"/>
        <v>74.731470069212875</v>
      </c>
      <c r="AS30" s="2">
        <f t="shared" si="22"/>
        <v>149.46294013842575</v>
      </c>
      <c r="AT30" s="2">
        <f t="shared" si="23"/>
        <v>1410.2761291552606</v>
      </c>
      <c r="AU30" s="2">
        <f t="shared" si="24"/>
        <v>1410.2761291552608</v>
      </c>
      <c r="AV30" s="6">
        <f t="shared" si="25"/>
        <v>2820.5522583105212</v>
      </c>
      <c r="AW30" s="6">
        <f t="shared" si="26"/>
        <v>1061.1868749828227</v>
      </c>
      <c r="AY30" s="2">
        <f t="shared" si="27"/>
        <v>4642.6179300257718</v>
      </c>
      <c r="AZ30" s="2">
        <f t="shared" si="28"/>
        <v>99.080018657744532</v>
      </c>
      <c r="BB30" s="2">
        <f t="shared" si="34"/>
        <v>5056.9449269899515</v>
      </c>
      <c r="BC30" s="2">
        <f t="shared" si="29"/>
        <v>8133.8666134051518</v>
      </c>
      <c r="BD30" s="7">
        <v>25</v>
      </c>
      <c r="BE30" s="7">
        <f t="shared" si="30"/>
        <v>203346.66533512878</v>
      </c>
    </row>
    <row r="31" spans="1:57" s="2" customFormat="1" x14ac:dyDescent="0.3">
      <c r="A31" s="8">
        <v>500000</v>
      </c>
      <c r="B31" s="8">
        <v>34500</v>
      </c>
      <c r="C31" s="8">
        <v>25000</v>
      </c>
      <c r="D31" s="8">
        <v>50</v>
      </c>
      <c r="E31" s="9">
        <v>3000000</v>
      </c>
      <c r="F31" s="6">
        <v>0.3</v>
      </c>
      <c r="G31" s="5" t="s">
        <v>9</v>
      </c>
      <c r="H31" s="7">
        <v>1.2</v>
      </c>
      <c r="I31" s="7">
        <v>1000</v>
      </c>
      <c r="J31" s="2">
        <f t="shared" si="0"/>
        <v>955.41401273885333</v>
      </c>
      <c r="K31" s="3">
        <f t="shared" si="1"/>
        <v>1.3679999999999999</v>
      </c>
      <c r="L31" s="2">
        <v>3.5E-4</v>
      </c>
      <c r="M31" s="8">
        <v>7850</v>
      </c>
      <c r="N31" s="8">
        <v>3</v>
      </c>
      <c r="O31" s="5" t="s">
        <v>13</v>
      </c>
      <c r="P31" s="1">
        <f t="shared" si="2"/>
        <v>1.6799999999999998E-8</v>
      </c>
      <c r="Q31" s="2">
        <v>3.8600000000000001E-3</v>
      </c>
      <c r="R31" s="7">
        <v>8940</v>
      </c>
      <c r="S31" s="7">
        <v>7.1</v>
      </c>
      <c r="U31" s="8">
        <v>1495</v>
      </c>
      <c r="V31" s="8">
        <f t="shared" si="3"/>
        <v>1083.3333333333333</v>
      </c>
      <c r="W31" s="2">
        <f t="shared" si="4"/>
        <v>14.492753623188406</v>
      </c>
      <c r="X31" s="2">
        <f t="shared" si="5"/>
        <v>20</v>
      </c>
      <c r="Y31" s="2">
        <f t="shared" si="6"/>
        <v>4.8309178743961353E-6</v>
      </c>
      <c r="Z31" s="2">
        <f t="shared" si="7"/>
        <v>6.6666666666666666E-6</v>
      </c>
      <c r="AA31" s="2">
        <f t="shared" si="8"/>
        <v>3.1296296296296294E-2</v>
      </c>
      <c r="AB31" s="2">
        <f t="shared" si="9"/>
        <v>8.6625086625086611E-2</v>
      </c>
      <c r="AC31" s="2">
        <f t="shared" si="10"/>
        <v>0.70763037013736252</v>
      </c>
      <c r="AD31" s="2">
        <f t="shared" si="11"/>
        <v>3.0622015718650877</v>
      </c>
      <c r="AE31" s="2">
        <f t="shared" si="12"/>
        <v>1.8849159710012251</v>
      </c>
      <c r="AF31" s="2">
        <f t="shared" si="13"/>
        <v>1281.7559227615743</v>
      </c>
      <c r="AG31" s="2">
        <f t="shared" si="14"/>
        <v>18132.891641031787</v>
      </c>
      <c r="AH31" s="2">
        <f t="shared" si="35"/>
        <v>123.25805747068502</v>
      </c>
      <c r="AI31" s="2">
        <f t="shared" si="36"/>
        <v>0.15162420382165606</v>
      </c>
      <c r="AJ31" s="2">
        <f t="shared" si="37"/>
        <v>7.9617834394904455E-2</v>
      </c>
      <c r="AK31" s="6">
        <f t="shared" si="15"/>
        <v>1753.4421023378336</v>
      </c>
      <c r="AL31" s="6">
        <f t="shared" si="16"/>
        <v>3845.2677682847229</v>
      </c>
      <c r="AN31" s="2">
        <f t="shared" si="17"/>
        <v>1.1772856008638626</v>
      </c>
      <c r="AO31" s="2">
        <f t="shared" si="18"/>
        <v>6.8295015700181052</v>
      </c>
      <c r="AP31" s="2">
        <f t="shared" si="19"/>
        <v>3.5861696965018406</v>
      </c>
      <c r="AQ31" s="2">
        <f t="shared" si="20"/>
        <v>76.013406962443383</v>
      </c>
      <c r="AR31" s="2">
        <f t="shared" si="21"/>
        <v>76.013406962443383</v>
      </c>
      <c r="AS31" s="2">
        <f t="shared" si="22"/>
        <v>152.02681392488677</v>
      </c>
      <c r="AT31" s="2">
        <f t="shared" si="23"/>
        <v>1434.4678786007362</v>
      </c>
      <c r="AU31" s="2">
        <f t="shared" si="24"/>
        <v>1434.4678786007362</v>
      </c>
      <c r="AV31" s="6">
        <f t="shared" si="25"/>
        <v>2868.9357572014724</v>
      </c>
      <c r="AW31" s="6">
        <f t="shared" si="26"/>
        <v>1079.390378866696</v>
      </c>
      <c r="AY31" s="2">
        <f t="shared" si="27"/>
        <v>4622.377859539306</v>
      </c>
      <c r="AZ31" s="2">
        <f t="shared" si="28"/>
        <v>99.08399269189249</v>
      </c>
      <c r="BB31" s="2">
        <f t="shared" si="34"/>
        <v>4924.6581471514191</v>
      </c>
      <c r="BC31" s="2">
        <f t="shared" si="29"/>
        <v>8098.4060099128637</v>
      </c>
      <c r="BD31" s="7">
        <v>25</v>
      </c>
      <c r="BE31" s="7">
        <f t="shared" si="30"/>
        <v>202460.15024782158</v>
      </c>
    </row>
    <row r="32" spans="1:57" s="2" customFormat="1" x14ac:dyDescent="0.3">
      <c r="A32" s="8">
        <v>500000</v>
      </c>
      <c r="B32" s="8">
        <v>34500</v>
      </c>
      <c r="C32" s="8">
        <v>25000</v>
      </c>
      <c r="D32" s="8">
        <v>50</v>
      </c>
      <c r="E32" s="9">
        <v>3000000</v>
      </c>
      <c r="F32" s="6">
        <v>0.3</v>
      </c>
      <c r="G32" s="5" t="s">
        <v>9</v>
      </c>
      <c r="H32" s="7">
        <v>1.2</v>
      </c>
      <c r="I32" s="7">
        <v>1000</v>
      </c>
      <c r="J32" s="2">
        <f t="shared" si="0"/>
        <v>955.41401273885333</v>
      </c>
      <c r="K32" s="3">
        <f t="shared" si="1"/>
        <v>1.3679999999999999</v>
      </c>
      <c r="L32" s="2">
        <v>3.5E-4</v>
      </c>
      <c r="M32" s="8">
        <v>7850</v>
      </c>
      <c r="N32" s="8">
        <v>3</v>
      </c>
      <c r="O32" s="5" t="s">
        <v>13</v>
      </c>
      <c r="P32" s="1">
        <f t="shared" si="2"/>
        <v>1.6799999999999998E-8</v>
      </c>
      <c r="Q32" s="2">
        <v>3.8600000000000001E-3</v>
      </c>
      <c r="R32" s="7">
        <v>8940</v>
      </c>
      <c r="S32" s="7">
        <v>7.1</v>
      </c>
      <c r="U32" s="8">
        <v>1545</v>
      </c>
      <c r="V32" s="8">
        <f t="shared" si="3"/>
        <v>1119.5652173913043</v>
      </c>
      <c r="W32" s="2">
        <f t="shared" si="4"/>
        <v>14.492753623188406</v>
      </c>
      <c r="X32" s="2">
        <f t="shared" si="5"/>
        <v>20</v>
      </c>
      <c r="Y32" s="2">
        <f t="shared" si="6"/>
        <v>4.8309178743961353E-6</v>
      </c>
      <c r="Z32" s="2">
        <f t="shared" si="7"/>
        <v>6.6666666666666666E-6</v>
      </c>
      <c r="AA32" s="2">
        <f t="shared" si="8"/>
        <v>3.2342995169082123E-2</v>
      </c>
      <c r="AB32" s="2">
        <f t="shared" si="9"/>
        <v>8.3821685763433323E-2</v>
      </c>
      <c r="AC32" s="2">
        <f t="shared" si="10"/>
        <v>0.71936633414784845</v>
      </c>
      <c r="AD32" s="2">
        <f t="shared" si="11"/>
        <v>3.0355243358523376</v>
      </c>
      <c r="AE32" s="2">
        <f t="shared" si="12"/>
        <v>1.877445335000093</v>
      </c>
      <c r="AF32" s="2">
        <f t="shared" si="13"/>
        <v>1235.3594683309527</v>
      </c>
      <c r="AG32" s="2">
        <f t="shared" si="14"/>
        <v>18665.07175222267</v>
      </c>
      <c r="AH32" s="2">
        <f t="shared" si="35"/>
        <v>127.88726620971863</v>
      </c>
      <c r="AI32" s="2">
        <f t="shared" si="36"/>
        <v>0.15162420382165606</v>
      </c>
      <c r="AJ32" s="2">
        <f t="shared" si="37"/>
        <v>7.9617834394904455E-2</v>
      </c>
      <c r="AK32" s="6">
        <f t="shared" si="15"/>
        <v>1689.9717526767431</v>
      </c>
      <c r="AL32" s="6">
        <f t="shared" si="16"/>
        <v>3706.0784049928579</v>
      </c>
      <c r="AN32" s="2">
        <f t="shared" si="17"/>
        <v>1.1580790008522446</v>
      </c>
      <c r="AO32" s="2">
        <f t="shared" si="18"/>
        <v>6.9427680266566618</v>
      </c>
      <c r="AP32" s="2">
        <f t="shared" si="19"/>
        <v>3.6456458867132229</v>
      </c>
      <c r="AQ32" s="2">
        <f t="shared" si="20"/>
        <v>77.274080113388692</v>
      </c>
      <c r="AR32" s="2">
        <f t="shared" si="21"/>
        <v>77.274080113388663</v>
      </c>
      <c r="AS32" s="2">
        <f t="shared" si="22"/>
        <v>154.54816022677736</v>
      </c>
      <c r="AT32" s="2">
        <f t="shared" si="23"/>
        <v>1458.2583546852891</v>
      </c>
      <c r="AU32" s="2">
        <f t="shared" si="24"/>
        <v>1458.2583546852891</v>
      </c>
      <c r="AV32" s="6">
        <f t="shared" si="25"/>
        <v>2916.5167093705782</v>
      </c>
      <c r="AW32" s="6">
        <f t="shared" si="26"/>
        <v>1097.2919376101192</v>
      </c>
      <c r="AY32" s="2">
        <f t="shared" si="27"/>
        <v>4606.4884620473213</v>
      </c>
      <c r="AZ32" s="2">
        <f t="shared" si="28"/>
        <v>99.087112717062539</v>
      </c>
      <c r="BB32" s="2">
        <f t="shared" si="34"/>
        <v>4803.370342602977</v>
      </c>
      <c r="BC32" s="2">
        <f t="shared" si="29"/>
        <v>8070.5677855069061</v>
      </c>
      <c r="BD32" s="7">
        <v>25</v>
      </c>
      <c r="BE32" s="7">
        <f t="shared" si="30"/>
        <v>201764.19463767266</v>
      </c>
    </row>
    <row r="33" spans="1:57" s="2" customFormat="1" x14ac:dyDescent="0.3">
      <c r="A33" s="8">
        <v>500000</v>
      </c>
      <c r="B33" s="8">
        <v>34500</v>
      </c>
      <c r="C33" s="8">
        <v>25000</v>
      </c>
      <c r="D33" s="8">
        <v>50</v>
      </c>
      <c r="E33" s="9">
        <v>3000000</v>
      </c>
      <c r="F33" s="6">
        <v>0.3</v>
      </c>
      <c r="G33" s="5" t="s">
        <v>9</v>
      </c>
      <c r="H33" s="7">
        <v>1.2</v>
      </c>
      <c r="I33" s="7">
        <v>1000</v>
      </c>
      <c r="J33" s="2">
        <f t="shared" si="0"/>
        <v>955.41401273885333</v>
      </c>
      <c r="K33" s="3">
        <f t="shared" si="1"/>
        <v>1.3679999999999999</v>
      </c>
      <c r="L33" s="2">
        <v>3.5E-4</v>
      </c>
      <c r="M33" s="8">
        <v>7850</v>
      </c>
      <c r="N33" s="8">
        <v>3</v>
      </c>
      <c r="O33" s="5" t="s">
        <v>13</v>
      </c>
      <c r="P33" s="1">
        <f t="shared" si="2"/>
        <v>1.6799999999999998E-8</v>
      </c>
      <c r="Q33" s="2">
        <v>3.8600000000000001E-3</v>
      </c>
      <c r="R33" s="7">
        <v>8940</v>
      </c>
      <c r="S33" s="7">
        <v>7.1</v>
      </c>
      <c r="U33" s="8">
        <v>1595</v>
      </c>
      <c r="V33" s="8">
        <f t="shared" si="3"/>
        <v>1155.7971014492753</v>
      </c>
      <c r="W33" s="2">
        <f t="shared" si="4"/>
        <v>14.492753623188406</v>
      </c>
      <c r="X33" s="2">
        <f t="shared" si="5"/>
        <v>20</v>
      </c>
      <c r="Y33" s="2">
        <f t="shared" si="6"/>
        <v>4.8309178743961353E-6</v>
      </c>
      <c r="Z33" s="2">
        <f t="shared" si="7"/>
        <v>6.6666666666666666E-6</v>
      </c>
      <c r="AA33" s="2">
        <f t="shared" si="8"/>
        <v>3.3389694041867958E-2</v>
      </c>
      <c r="AB33" s="2">
        <f t="shared" si="9"/>
        <v>8.1194046711288076E-2</v>
      </c>
      <c r="AC33" s="2">
        <f t="shared" si="10"/>
        <v>0.73091388321052386</v>
      </c>
      <c r="AD33" s="2">
        <f t="shared" si="11"/>
        <v>3.0104794096919272</v>
      </c>
      <c r="AE33" s="2">
        <f t="shared" si="12"/>
        <v>1.8706966464512256</v>
      </c>
      <c r="AF33" s="2">
        <f t="shared" si="13"/>
        <v>1192.3320325226946</v>
      </c>
      <c r="AG33" s="2">
        <f t="shared" si="14"/>
        <v>19199.854363533759</v>
      </c>
      <c r="AH33" s="2">
        <f t="shared" si="35"/>
        <v>132.50230714415528</v>
      </c>
      <c r="AI33" s="2">
        <f t="shared" si="36"/>
        <v>0.15162420382165606</v>
      </c>
      <c r="AJ33" s="2">
        <f t="shared" si="37"/>
        <v>7.9617834394904455E-2</v>
      </c>
      <c r="AK33" s="6">
        <f t="shared" si="15"/>
        <v>1631.110220491046</v>
      </c>
      <c r="AL33" s="6">
        <f t="shared" si="16"/>
        <v>3576.9960975680838</v>
      </c>
      <c r="AN33" s="2">
        <f t="shared" si="17"/>
        <v>1.1397827632407016</v>
      </c>
      <c r="AO33" s="2">
        <f t="shared" si="18"/>
        <v>7.0542160478009404</v>
      </c>
      <c r="AP33" s="2">
        <f t="shared" si="19"/>
        <v>3.7041672168666984</v>
      </c>
      <c r="AQ33" s="2">
        <f t="shared" si="20"/>
        <v>78.514513796512745</v>
      </c>
      <c r="AR33" s="2">
        <f t="shared" si="21"/>
        <v>78.51451379651273</v>
      </c>
      <c r="AS33" s="2">
        <f t="shared" si="22"/>
        <v>157.02902759302549</v>
      </c>
      <c r="AT33" s="2">
        <f t="shared" si="23"/>
        <v>1481.6668867466794</v>
      </c>
      <c r="AU33" s="2">
        <f t="shared" si="24"/>
        <v>1481.6668867466794</v>
      </c>
      <c r="AV33" s="6">
        <f t="shared" si="25"/>
        <v>2963.3337734933589</v>
      </c>
      <c r="AW33" s="6">
        <f t="shared" si="26"/>
        <v>1114.9060959104809</v>
      </c>
      <c r="AY33" s="2">
        <f t="shared" si="27"/>
        <v>4594.4439939844051</v>
      </c>
      <c r="AZ33" s="2">
        <f t="shared" si="28"/>
        <v>99.089477886910856</v>
      </c>
      <c r="BB33" s="2">
        <f t="shared" si="34"/>
        <v>4691.9021934785651</v>
      </c>
      <c r="BC33" s="2">
        <f t="shared" si="29"/>
        <v>8049.4658774606778</v>
      </c>
      <c r="BD33" s="7">
        <v>25</v>
      </c>
      <c r="BE33" s="7">
        <f t="shared" si="30"/>
        <v>201236.64693651695</v>
      </c>
    </row>
    <row r="34" spans="1:57" s="2" customFormat="1" x14ac:dyDescent="0.3">
      <c r="A34" s="8">
        <v>500000</v>
      </c>
      <c r="B34" s="8">
        <v>34500</v>
      </c>
      <c r="C34" s="8">
        <v>25000</v>
      </c>
      <c r="D34" s="8">
        <v>50</v>
      </c>
      <c r="E34" s="9">
        <v>3000000</v>
      </c>
      <c r="F34" s="6">
        <v>0.3</v>
      </c>
      <c r="G34" s="5" t="s">
        <v>9</v>
      </c>
      <c r="H34" s="7">
        <v>1.2</v>
      </c>
      <c r="I34" s="7">
        <v>1000</v>
      </c>
      <c r="J34" s="2">
        <f t="shared" ref="J34:J65" si="70">(H34/I34)*10000000/(4*3.14)</f>
        <v>955.41401273885333</v>
      </c>
      <c r="K34" s="3">
        <f t="shared" ref="K34:K65" si="71">0.95*1.2*1.2</f>
        <v>1.3679999999999999</v>
      </c>
      <c r="L34" s="2">
        <v>3.5E-4</v>
      </c>
      <c r="M34" s="8">
        <v>7850</v>
      </c>
      <c r="N34" s="8">
        <v>3</v>
      </c>
      <c r="O34" s="5" t="s">
        <v>13</v>
      </c>
      <c r="P34" s="1">
        <f t="shared" ref="P34:P65" si="72">1.68*(10^(-8))</f>
        <v>1.6799999999999998E-8</v>
      </c>
      <c r="Q34" s="2">
        <v>3.8600000000000001E-3</v>
      </c>
      <c r="R34" s="7">
        <v>8940</v>
      </c>
      <c r="S34" s="7">
        <v>7.1</v>
      </c>
      <c r="U34" s="8">
        <v>1645</v>
      </c>
      <c r="V34" s="8">
        <f t="shared" ref="V34:V65" si="73">(U34*C34)/B34</f>
        <v>1192.0289855072465</v>
      </c>
      <c r="W34" s="2">
        <f t="shared" ref="W34:W65" si="74">A34/B34</f>
        <v>14.492753623188406</v>
      </c>
      <c r="X34" s="2">
        <f t="shared" ref="X34:X65" si="75">A34/C34</f>
        <v>20</v>
      </c>
      <c r="Y34" s="2">
        <f t="shared" ref="Y34:Y65" si="76">W34/E34</f>
        <v>4.8309178743961353E-6</v>
      </c>
      <c r="Z34" s="2">
        <f t="shared" ref="Z34:Z65" si="77">X34/E34</f>
        <v>6.6666666666666666E-6</v>
      </c>
      <c r="AA34" s="2">
        <f t="shared" ref="AA34:AA65" si="78">(Y34*U34)+(Z34*V34)/F34</f>
        <v>3.4436392914653786E-2</v>
      </c>
      <c r="AB34" s="2">
        <f t="shared" ref="AB34:AB65" si="79">B34/(4.44*D34*U34*H34)</f>
        <v>7.8726142555929773E-2</v>
      </c>
      <c r="AC34" s="2">
        <f t="shared" ref="AC34:AC65" si="80">4*(SQRT(AA34))</f>
        <v>0.74228181079321931</v>
      </c>
      <c r="AD34" s="2">
        <f t="shared" ref="AD34:AD65" si="81">4*((2*SQRT(AB34))+(AC34/4))</f>
        <v>2.9869361546910733</v>
      </c>
      <c r="AE34" s="2">
        <f t="shared" ref="AE34:AE65" si="82">4*((SQRT(AB34))+(AC34/4))</f>
        <v>1.8646089827421464</v>
      </c>
      <c r="AF34" s="2">
        <f t="shared" ref="AF34:AF65" si="83">AE34*AB34*M34</f>
        <v>1152.3287598034394</v>
      </c>
      <c r="AG34" s="2">
        <f t="shared" ref="AG34:AG65" si="84">AE34*10000000/(J34*4*3.14*AB34)</f>
        <v>19737.291432104485</v>
      </c>
      <c r="AH34" s="2">
        <f t="shared" si="35"/>
        <v>137.1021454138538</v>
      </c>
      <c r="AI34" s="2">
        <f t="shared" si="36"/>
        <v>0.15162420382165606</v>
      </c>
      <c r="AJ34" s="2">
        <f t="shared" si="37"/>
        <v>7.9617834394904455E-2</v>
      </c>
      <c r="AK34" s="6">
        <f t="shared" ref="AK34:AK65" si="85">AF34*K34</f>
        <v>1576.3857434111051</v>
      </c>
      <c r="AL34" s="6">
        <f t="shared" ref="AL34:AL65" si="86">AF34*N34</f>
        <v>3456.9862794103183</v>
      </c>
      <c r="AN34" s="2">
        <f t="shared" ref="AN34:AN65" si="87">4*(SQRT(AB34))</f>
        <v>1.1223271719489269</v>
      </c>
      <c r="AO34" s="2">
        <f t="shared" ref="AO34:AO65" si="88">(((30*Q34*P34)+P34)*U34*AN34)/Y34</f>
        <v>7.1639305012080206</v>
      </c>
      <c r="AP34" s="2">
        <f t="shared" ref="AP34:AP65" si="89">(((30*P34*Q34)+P34)*V34*AN34)/Z34</f>
        <v>3.7617782510019016</v>
      </c>
      <c r="AQ34" s="2">
        <f t="shared" ref="AQ34:AQ65" si="90">R34*U34*Y34*AN34</f>
        <v>79.73565260305557</v>
      </c>
      <c r="AR34" s="2">
        <f t="shared" ref="AR34:AR65" si="91">R34*V34*Z34*AN34</f>
        <v>79.73565260305557</v>
      </c>
      <c r="AS34" s="2">
        <f t="shared" ref="AS34:AS65" si="92">AQ34+AR34</f>
        <v>159.47130520611114</v>
      </c>
      <c r="AT34" s="2">
        <f t="shared" ref="AT34:AT65" si="93">W34*W34*AO34</f>
        <v>1504.7113004007604</v>
      </c>
      <c r="AU34" s="2">
        <f t="shared" ref="AU34:AU65" si="94">AP34*X34*X34</f>
        <v>1504.7113004007606</v>
      </c>
      <c r="AV34" s="6">
        <f t="shared" ref="AV34:AV65" si="95">AT34+AU34</f>
        <v>3009.4226008015212</v>
      </c>
      <c r="AW34" s="6">
        <f t="shared" ref="AW34:AW65" si="96">AS34*S34</f>
        <v>1132.246266963389</v>
      </c>
      <c r="AY34" s="2">
        <f t="shared" ref="AY34:AY65" si="97">AK34+AV34</f>
        <v>4585.8083442126263</v>
      </c>
      <c r="AZ34" s="2">
        <f t="shared" ref="AZ34:AZ65" si="98">(A34/(A34+AY34))*100</f>
        <v>99.091173737275554</v>
      </c>
      <c r="BB34" s="2">
        <f t="shared" si="34"/>
        <v>4589.232546373707</v>
      </c>
      <c r="BC34" s="2">
        <f t="shared" ref="BC34:BC65" si="99">0.2*(AY34/1000)*365*24</f>
        <v>8034.3362190605221</v>
      </c>
      <c r="BD34" s="7">
        <v>25</v>
      </c>
      <c r="BE34" s="7">
        <f t="shared" ref="BE34:BE65" si="100">BD34*BC34</f>
        <v>200858.40547651306</v>
      </c>
    </row>
    <row r="35" spans="1:57" s="2" customFormat="1" x14ac:dyDescent="0.3">
      <c r="A35" s="8">
        <v>500000</v>
      </c>
      <c r="B35" s="8">
        <v>34500</v>
      </c>
      <c r="C35" s="8">
        <v>25000</v>
      </c>
      <c r="D35" s="8">
        <v>50</v>
      </c>
      <c r="E35" s="9">
        <v>3000000</v>
      </c>
      <c r="F35" s="6">
        <v>0.3</v>
      </c>
      <c r="G35" s="5" t="s">
        <v>9</v>
      </c>
      <c r="H35" s="7">
        <v>1.2</v>
      </c>
      <c r="I35" s="7">
        <v>1000</v>
      </c>
      <c r="J35" s="2">
        <f t="shared" si="70"/>
        <v>955.41401273885333</v>
      </c>
      <c r="K35" s="3">
        <f t="shared" si="71"/>
        <v>1.3679999999999999</v>
      </c>
      <c r="L35" s="2">
        <v>3.5E-4</v>
      </c>
      <c r="M35" s="8">
        <v>7850</v>
      </c>
      <c r="N35" s="8">
        <v>3</v>
      </c>
      <c r="O35" s="5" t="s">
        <v>13</v>
      </c>
      <c r="P35" s="1">
        <f t="shared" si="72"/>
        <v>1.6799999999999998E-8</v>
      </c>
      <c r="Q35" s="2">
        <v>3.8600000000000001E-3</v>
      </c>
      <c r="R35" s="7">
        <v>8940</v>
      </c>
      <c r="S35" s="7">
        <v>7.1</v>
      </c>
      <c r="U35" s="8">
        <v>1695</v>
      </c>
      <c r="V35" s="8">
        <f t="shared" si="73"/>
        <v>1228.2608695652175</v>
      </c>
      <c r="W35" s="2">
        <f t="shared" si="74"/>
        <v>14.492753623188406</v>
      </c>
      <c r="X35" s="2">
        <f t="shared" si="75"/>
        <v>20</v>
      </c>
      <c r="Y35" s="2">
        <f t="shared" si="76"/>
        <v>4.8309178743961353E-6</v>
      </c>
      <c r="Z35" s="2">
        <f t="shared" si="77"/>
        <v>6.6666666666666666E-6</v>
      </c>
      <c r="AA35" s="2">
        <f t="shared" si="78"/>
        <v>3.5483091787439622E-2</v>
      </c>
      <c r="AB35" s="2">
        <f t="shared" si="79"/>
        <v>7.6403837465784358E-2</v>
      </c>
      <c r="AC35" s="2">
        <f t="shared" si="80"/>
        <v>0.75347824693154475</v>
      </c>
      <c r="AD35" s="2">
        <f t="shared" si="81"/>
        <v>2.9647777738636605</v>
      </c>
      <c r="AE35" s="2">
        <f t="shared" si="82"/>
        <v>1.8591280103976024</v>
      </c>
      <c r="AF35" s="2">
        <f t="shared" si="83"/>
        <v>1115.0494375258679</v>
      </c>
      <c r="AG35" s="2">
        <f t="shared" si="84"/>
        <v>20277.428377754033</v>
      </c>
      <c r="AH35" s="2">
        <f t="shared" si="35"/>
        <v>141.6858660022165</v>
      </c>
      <c r="AI35" s="2">
        <f t="shared" si="36"/>
        <v>0.15162420382165606</v>
      </c>
      <c r="AJ35" s="2">
        <f t="shared" si="37"/>
        <v>7.9617834394904455E-2</v>
      </c>
      <c r="AK35" s="6">
        <f t="shared" si="85"/>
        <v>1525.3876305353872</v>
      </c>
      <c r="AL35" s="6">
        <f t="shared" si="86"/>
        <v>3345.148312577604</v>
      </c>
      <c r="AN35" s="2">
        <f t="shared" si="87"/>
        <v>1.1056497634660578</v>
      </c>
      <c r="AO35" s="2">
        <f t="shared" si="88"/>
        <v>7.2719898516998001</v>
      </c>
      <c r="AP35" s="2">
        <f t="shared" si="89"/>
        <v>3.8185201909786808</v>
      </c>
      <c r="AQ35" s="2">
        <f t="shared" si="90"/>
        <v>80.938369858600069</v>
      </c>
      <c r="AR35" s="2">
        <f t="shared" si="91"/>
        <v>80.938369858600069</v>
      </c>
      <c r="AS35" s="2">
        <f t="shared" si="92"/>
        <v>161.87673971720014</v>
      </c>
      <c r="AT35" s="2">
        <f t="shared" si="93"/>
        <v>1527.4080763914724</v>
      </c>
      <c r="AU35" s="2">
        <f t="shared" si="94"/>
        <v>1527.4080763914722</v>
      </c>
      <c r="AV35" s="6">
        <f t="shared" si="95"/>
        <v>3054.8161527829443</v>
      </c>
      <c r="AW35" s="6">
        <f t="shared" si="96"/>
        <v>1149.324851992121</v>
      </c>
      <c r="AY35" s="2">
        <f t="shared" si="97"/>
        <v>4580.2037833183313</v>
      </c>
      <c r="AZ35" s="2">
        <f t="shared" si="98"/>
        <v>99.092274379974441</v>
      </c>
      <c r="BB35" s="2">
        <f t="shared" si="34"/>
        <v>4494.4731645697248</v>
      </c>
      <c r="BC35" s="2">
        <f t="shared" si="99"/>
        <v>8024.5170283737161</v>
      </c>
      <c r="BD35" s="7">
        <v>25</v>
      </c>
      <c r="BE35" s="7">
        <f t="shared" si="100"/>
        <v>200612.9257093429</v>
      </c>
    </row>
    <row r="36" spans="1:57" s="2" customFormat="1" x14ac:dyDescent="0.3">
      <c r="A36" s="8">
        <v>500000</v>
      </c>
      <c r="B36" s="8">
        <v>34500</v>
      </c>
      <c r="C36" s="8">
        <v>25000</v>
      </c>
      <c r="D36" s="8">
        <v>50</v>
      </c>
      <c r="E36" s="9">
        <v>3000000</v>
      </c>
      <c r="F36" s="6">
        <v>0.3</v>
      </c>
      <c r="G36" s="5" t="s">
        <v>9</v>
      </c>
      <c r="H36" s="7">
        <v>1.2</v>
      </c>
      <c r="I36" s="7">
        <v>1000</v>
      </c>
      <c r="J36" s="2">
        <f t="shared" si="70"/>
        <v>955.41401273885333</v>
      </c>
      <c r="K36" s="3">
        <f t="shared" si="71"/>
        <v>1.3679999999999999</v>
      </c>
      <c r="L36" s="2">
        <v>3.5E-4</v>
      </c>
      <c r="M36" s="8">
        <v>7850</v>
      </c>
      <c r="N36" s="8">
        <v>3</v>
      </c>
      <c r="O36" s="5" t="s">
        <v>13</v>
      </c>
      <c r="P36" s="1">
        <f t="shared" si="72"/>
        <v>1.6799999999999998E-8</v>
      </c>
      <c r="Q36" s="2">
        <v>3.8600000000000001E-3</v>
      </c>
      <c r="R36" s="7">
        <v>8940</v>
      </c>
      <c r="S36" s="7">
        <v>7.1</v>
      </c>
      <c r="U36" s="8">
        <v>1745</v>
      </c>
      <c r="V36" s="8">
        <f t="shared" si="73"/>
        <v>1264.4927536231885</v>
      </c>
      <c r="W36" s="2">
        <f t="shared" si="74"/>
        <v>14.492753623188406</v>
      </c>
      <c r="X36" s="2">
        <f t="shared" si="75"/>
        <v>20</v>
      </c>
      <c r="Y36" s="2">
        <f t="shared" si="76"/>
        <v>4.8309178743961353E-6</v>
      </c>
      <c r="Z36" s="2">
        <f t="shared" si="77"/>
        <v>6.6666666666666666E-6</v>
      </c>
      <c r="AA36" s="2">
        <f t="shared" si="78"/>
        <v>3.6529790660225443E-2</v>
      </c>
      <c r="AB36" s="2">
        <f t="shared" si="79"/>
        <v>7.4214615761893685E-2</v>
      </c>
      <c r="AC36" s="2">
        <f t="shared" si="80"/>
        <v>0.76451072625804739</v>
      </c>
      <c r="AD36" s="2">
        <f t="shared" si="81"/>
        <v>2.9438994957898159</v>
      </c>
      <c r="AE36" s="2">
        <f t="shared" si="82"/>
        <v>1.8542051110239317</v>
      </c>
      <c r="AF36" s="2">
        <f t="shared" si="83"/>
        <v>1080.231590888287</v>
      </c>
      <c r="AG36" s="2">
        <f t="shared" si="84"/>
        <v>20820.304868393076</v>
      </c>
      <c r="AH36" s="2">
        <f t="shared" si="35"/>
        <v>146.25266148828572</v>
      </c>
      <c r="AI36" s="2">
        <f t="shared" si="36"/>
        <v>0.15162420382165606</v>
      </c>
      <c r="AJ36" s="2">
        <f t="shared" si="37"/>
        <v>7.9617834394904455E-2</v>
      </c>
      <c r="AK36" s="6">
        <f t="shared" si="85"/>
        <v>1477.7568163351764</v>
      </c>
      <c r="AL36" s="6">
        <f t="shared" si="86"/>
        <v>3240.6947726648609</v>
      </c>
      <c r="AN36" s="2">
        <f t="shared" si="87"/>
        <v>1.0896943847658842</v>
      </c>
      <c r="AO36" s="2">
        <f t="shared" si="88"/>
        <v>7.3784668177278645</v>
      </c>
      <c r="AP36" s="2">
        <f t="shared" si="89"/>
        <v>3.8744312212391643</v>
      </c>
      <c r="AQ36" s="2">
        <f t="shared" si="90"/>
        <v>82.123474930740215</v>
      </c>
      <c r="AR36" s="2">
        <f t="shared" si="91"/>
        <v>82.123474930740215</v>
      </c>
      <c r="AS36" s="2">
        <f t="shared" si="92"/>
        <v>164.24694986148043</v>
      </c>
      <c r="AT36" s="2">
        <f t="shared" si="93"/>
        <v>1549.7724884956658</v>
      </c>
      <c r="AU36" s="2">
        <f t="shared" si="94"/>
        <v>1549.7724884956656</v>
      </c>
      <c r="AV36" s="6">
        <f t="shared" si="95"/>
        <v>3099.5449769913312</v>
      </c>
      <c r="AW36" s="6">
        <f t="shared" si="96"/>
        <v>1166.153344016511</v>
      </c>
      <c r="AY36" s="2">
        <f t="shared" si="97"/>
        <v>4577.3017933265073</v>
      </c>
      <c r="AZ36" s="2">
        <f t="shared" si="98"/>
        <v>99.092844292230694</v>
      </c>
      <c r="BB36" s="2">
        <f t="shared" si="34"/>
        <v>4406.8481166813717</v>
      </c>
      <c r="BC36" s="2">
        <f t="shared" si="99"/>
        <v>8019.43274190804</v>
      </c>
      <c r="BD36" s="7">
        <v>25</v>
      </c>
      <c r="BE36" s="7">
        <f t="shared" si="100"/>
        <v>200485.818547701</v>
      </c>
    </row>
    <row r="37" spans="1:57" s="2" customFormat="1" x14ac:dyDescent="0.3">
      <c r="A37" s="8">
        <v>500000</v>
      </c>
      <c r="B37" s="8">
        <v>34500</v>
      </c>
      <c r="C37" s="8">
        <v>25000</v>
      </c>
      <c r="D37" s="8">
        <v>50</v>
      </c>
      <c r="E37" s="9">
        <v>3000000</v>
      </c>
      <c r="F37" s="6">
        <v>0.3</v>
      </c>
      <c r="G37" s="5" t="s">
        <v>9</v>
      </c>
      <c r="H37" s="7">
        <v>1.2</v>
      </c>
      <c r="I37" s="7">
        <v>1000</v>
      </c>
      <c r="J37" s="2">
        <f t="shared" si="70"/>
        <v>955.41401273885333</v>
      </c>
      <c r="K37" s="3">
        <f t="shared" si="71"/>
        <v>1.3679999999999999</v>
      </c>
      <c r="L37" s="2">
        <v>3.5E-4</v>
      </c>
      <c r="M37" s="8">
        <v>7850</v>
      </c>
      <c r="N37" s="8">
        <v>3</v>
      </c>
      <c r="O37" s="5" t="s">
        <v>13</v>
      </c>
      <c r="P37" s="1">
        <f t="shared" si="72"/>
        <v>1.6799999999999998E-8</v>
      </c>
      <c r="Q37" s="2">
        <v>3.8600000000000001E-3</v>
      </c>
      <c r="R37" s="7">
        <v>8940</v>
      </c>
      <c r="S37" s="7">
        <v>7.1</v>
      </c>
      <c r="U37" s="8">
        <v>1795</v>
      </c>
      <c r="V37" s="8">
        <f t="shared" si="73"/>
        <v>1300.7246376811595</v>
      </c>
      <c r="W37" s="2">
        <f t="shared" si="74"/>
        <v>14.492753623188406</v>
      </c>
      <c r="X37" s="2">
        <f t="shared" si="75"/>
        <v>20</v>
      </c>
      <c r="Y37" s="2">
        <f t="shared" si="76"/>
        <v>4.8309178743961353E-6</v>
      </c>
      <c r="Z37" s="2">
        <f t="shared" si="77"/>
        <v>6.6666666666666666E-6</v>
      </c>
      <c r="AA37" s="2">
        <f t="shared" si="78"/>
        <v>3.7576489533011279E-2</v>
      </c>
      <c r="AB37" s="2">
        <f t="shared" si="79"/>
        <v>7.214735626991893E-2</v>
      </c>
      <c r="AC37" s="2">
        <f t="shared" si="80"/>
        <v>0.7753862473168972</v>
      </c>
      <c r="AD37" s="2">
        <f t="shared" si="81"/>
        <v>2.9242070405136711</v>
      </c>
      <c r="AE37" s="2">
        <f t="shared" si="82"/>
        <v>1.8497966439152842</v>
      </c>
      <c r="AF37" s="2">
        <f t="shared" si="83"/>
        <v>1047.6448093393326</v>
      </c>
      <c r="AG37" s="2">
        <f t="shared" si="84"/>
        <v>21365.955496631937</v>
      </c>
      <c r="AH37" s="2">
        <f t="shared" si="35"/>
        <v>150.80182117331051</v>
      </c>
      <c r="AI37" s="2">
        <f t="shared" si="36"/>
        <v>0.15162420382165606</v>
      </c>
      <c r="AJ37" s="2">
        <f t="shared" si="37"/>
        <v>7.9617834394904455E-2</v>
      </c>
      <c r="AK37" s="6">
        <f t="shared" si="85"/>
        <v>1433.1780991762068</v>
      </c>
      <c r="AL37" s="6">
        <f t="shared" si="86"/>
        <v>3142.9344280179976</v>
      </c>
      <c r="AN37" s="2">
        <f t="shared" si="87"/>
        <v>1.0744103965983869</v>
      </c>
      <c r="AO37" s="2">
        <f t="shared" si="88"/>
        <v>7.4834289438329966</v>
      </c>
      <c r="AP37" s="2">
        <f t="shared" si="89"/>
        <v>3.9295468094061112</v>
      </c>
      <c r="AQ37" s="2">
        <f t="shared" si="90"/>
        <v>83.29171960064393</v>
      </c>
      <c r="AR37" s="2">
        <f t="shared" si="91"/>
        <v>83.291719600643944</v>
      </c>
      <c r="AS37" s="2">
        <f t="shared" si="92"/>
        <v>166.58343920128789</v>
      </c>
      <c r="AT37" s="2">
        <f t="shared" si="93"/>
        <v>1571.8187237624441</v>
      </c>
      <c r="AU37" s="2">
        <f t="shared" si="94"/>
        <v>1571.8187237624445</v>
      </c>
      <c r="AV37" s="6">
        <f t="shared" si="95"/>
        <v>3143.6374475248886</v>
      </c>
      <c r="AW37" s="6">
        <f t="shared" si="96"/>
        <v>1182.7424183291439</v>
      </c>
      <c r="AY37" s="2">
        <f t="shared" si="97"/>
        <v>4576.8155467010956</v>
      </c>
      <c r="AZ37" s="2">
        <f t="shared" si="98"/>
        <v>99.09293978524515</v>
      </c>
      <c r="BB37" s="2">
        <f t="shared" si="34"/>
        <v>4325.6768463471417</v>
      </c>
      <c r="BC37" s="2">
        <f t="shared" si="99"/>
        <v>8018.5808378203201</v>
      </c>
      <c r="BD37" s="7">
        <v>25</v>
      </c>
      <c r="BE37" s="7">
        <f t="shared" si="100"/>
        <v>200464.520945508</v>
      </c>
    </row>
    <row r="38" spans="1:57" s="2" customFormat="1" x14ac:dyDescent="0.3">
      <c r="A38" s="8">
        <v>500000</v>
      </c>
      <c r="B38" s="8">
        <v>34500</v>
      </c>
      <c r="C38" s="8">
        <v>25000</v>
      </c>
      <c r="D38" s="8">
        <v>50</v>
      </c>
      <c r="E38" s="9">
        <v>3000000</v>
      </c>
      <c r="F38" s="6">
        <v>0.3</v>
      </c>
      <c r="G38" s="5" t="s">
        <v>9</v>
      </c>
      <c r="H38" s="7">
        <v>1.2</v>
      </c>
      <c r="I38" s="7">
        <v>1000</v>
      </c>
      <c r="J38" s="2">
        <f t="shared" si="70"/>
        <v>955.41401273885333</v>
      </c>
      <c r="K38" s="3">
        <f t="shared" si="71"/>
        <v>1.3679999999999999</v>
      </c>
      <c r="L38" s="2">
        <v>3.5E-4</v>
      </c>
      <c r="M38" s="8">
        <v>7850</v>
      </c>
      <c r="N38" s="8">
        <v>3</v>
      </c>
      <c r="O38" s="5" t="s">
        <v>13</v>
      </c>
      <c r="P38" s="1">
        <f t="shared" si="72"/>
        <v>1.6799999999999998E-8</v>
      </c>
      <c r="Q38" s="2">
        <v>3.8600000000000001E-3</v>
      </c>
      <c r="R38" s="7">
        <v>8940</v>
      </c>
      <c r="S38" s="7">
        <v>7.1</v>
      </c>
      <c r="U38" s="8">
        <v>1845</v>
      </c>
      <c r="V38" s="8">
        <f t="shared" si="73"/>
        <v>1336.9565217391305</v>
      </c>
      <c r="W38" s="2">
        <f t="shared" si="74"/>
        <v>14.492753623188406</v>
      </c>
      <c r="X38" s="2">
        <f t="shared" si="75"/>
        <v>20</v>
      </c>
      <c r="Y38" s="2">
        <f t="shared" si="76"/>
        <v>4.8309178743961353E-6</v>
      </c>
      <c r="Z38" s="2">
        <f t="shared" si="77"/>
        <v>6.6666666666666666E-6</v>
      </c>
      <c r="AA38" s="2">
        <f t="shared" si="78"/>
        <v>3.86231884057971E-2</v>
      </c>
      <c r="AB38" s="2">
        <f t="shared" si="79"/>
        <v>7.0192143362875062E-2</v>
      </c>
      <c r="AC38" s="2">
        <f t="shared" si="80"/>
        <v>0.78611132449084686</v>
      </c>
      <c r="AD38" s="2">
        <f t="shared" si="81"/>
        <v>2.9056153172268839</v>
      </c>
      <c r="AE38" s="2">
        <f t="shared" si="82"/>
        <v>1.8458633208588655</v>
      </c>
      <c r="AF38" s="2">
        <f t="shared" si="83"/>
        <v>1017.0860573410855</v>
      </c>
      <c r="AG38" s="2">
        <f t="shared" si="84"/>
        <v>21914.410364944433</v>
      </c>
      <c r="AH38" s="2">
        <f t="shared" si="35"/>
        <v>155.33272140624311</v>
      </c>
      <c r="AI38" s="2">
        <f t="shared" si="36"/>
        <v>0.15162420382165606</v>
      </c>
      <c r="AJ38" s="2">
        <f t="shared" si="37"/>
        <v>7.9617834394904455E-2</v>
      </c>
      <c r="AK38" s="6">
        <f t="shared" si="85"/>
        <v>1391.3737264426049</v>
      </c>
      <c r="AL38" s="6">
        <f t="shared" si="86"/>
        <v>3051.2581720232565</v>
      </c>
      <c r="AN38" s="2">
        <f t="shared" si="87"/>
        <v>1.0597519963680186</v>
      </c>
      <c r="AO38" s="2">
        <f t="shared" si="88"/>
        <v>7.5869391018040817</v>
      </c>
      <c r="AP38" s="2">
        <f t="shared" si="89"/>
        <v>3.9838999694413371</v>
      </c>
      <c r="AQ38" s="2">
        <f t="shared" si="90"/>
        <v>84.443803641029035</v>
      </c>
      <c r="AR38" s="2">
        <f t="shared" si="91"/>
        <v>84.443803641029035</v>
      </c>
      <c r="AS38" s="2">
        <f t="shared" si="92"/>
        <v>168.88760728205807</v>
      </c>
      <c r="AT38" s="2">
        <f t="shared" si="93"/>
        <v>1593.5599877765346</v>
      </c>
      <c r="AU38" s="2">
        <f t="shared" si="94"/>
        <v>1593.5599877765349</v>
      </c>
      <c r="AV38" s="6">
        <f t="shared" si="95"/>
        <v>3187.1199755530697</v>
      </c>
      <c r="AW38" s="6">
        <f t="shared" si="96"/>
        <v>1199.1020117026123</v>
      </c>
      <c r="AY38" s="2">
        <f t="shared" si="97"/>
        <v>4578.4937019956742</v>
      </c>
      <c r="AZ38" s="2">
        <f t="shared" si="98"/>
        <v>99.092610216419615</v>
      </c>
      <c r="BB38" s="2">
        <f t="shared" si="34"/>
        <v>4250.3601837258684</v>
      </c>
      <c r="BC38" s="2">
        <f t="shared" si="99"/>
        <v>8021.5209658964213</v>
      </c>
      <c r="BD38" s="7">
        <v>25</v>
      </c>
      <c r="BE38" s="7">
        <f t="shared" si="100"/>
        <v>200538.02414741053</v>
      </c>
    </row>
    <row r="39" spans="1:57" s="2" customFormat="1" x14ac:dyDescent="0.3">
      <c r="A39" s="8">
        <v>500000</v>
      </c>
      <c r="B39" s="8">
        <v>34500</v>
      </c>
      <c r="C39" s="8">
        <v>25000</v>
      </c>
      <c r="D39" s="8">
        <v>50</v>
      </c>
      <c r="E39" s="9">
        <v>3000000</v>
      </c>
      <c r="F39" s="6">
        <v>0.3</v>
      </c>
      <c r="G39" s="5" t="s">
        <v>9</v>
      </c>
      <c r="H39" s="7">
        <v>1.2</v>
      </c>
      <c r="I39" s="7">
        <v>1000</v>
      </c>
      <c r="J39" s="2">
        <f t="shared" si="70"/>
        <v>955.41401273885333</v>
      </c>
      <c r="K39" s="3">
        <f t="shared" si="71"/>
        <v>1.3679999999999999</v>
      </c>
      <c r="L39" s="2">
        <v>3.5E-4</v>
      </c>
      <c r="M39" s="8">
        <v>7850</v>
      </c>
      <c r="N39" s="8">
        <v>3</v>
      </c>
      <c r="O39" s="5" t="s">
        <v>13</v>
      </c>
      <c r="P39" s="1">
        <f t="shared" si="72"/>
        <v>1.6799999999999998E-8</v>
      </c>
      <c r="Q39" s="2">
        <v>3.8600000000000001E-3</v>
      </c>
      <c r="R39" s="7">
        <v>8940</v>
      </c>
      <c r="S39" s="7">
        <v>7.1</v>
      </c>
      <c r="U39" s="8">
        <v>1895</v>
      </c>
      <c r="V39" s="8">
        <f t="shared" si="73"/>
        <v>1373.1884057971015</v>
      </c>
      <c r="W39" s="2">
        <f t="shared" si="74"/>
        <v>14.492753623188406</v>
      </c>
      <c r="X39" s="2">
        <f t="shared" si="75"/>
        <v>20</v>
      </c>
      <c r="Y39" s="2">
        <f t="shared" si="76"/>
        <v>4.8309178743961353E-6</v>
      </c>
      <c r="Z39" s="2">
        <f t="shared" si="77"/>
        <v>6.6666666666666666E-6</v>
      </c>
      <c r="AA39" s="2">
        <f t="shared" si="78"/>
        <v>3.9669887278582935E-2</v>
      </c>
      <c r="AB39" s="2">
        <f t="shared" si="79"/>
        <v>6.8340107917944315E-2</v>
      </c>
      <c r="AC39" s="2">
        <f t="shared" si="80"/>
        <v>0.79669203363490904</v>
      </c>
      <c r="AD39" s="2">
        <f t="shared" si="81"/>
        <v>2.8880473135308034</v>
      </c>
      <c r="AE39" s="2">
        <f t="shared" si="82"/>
        <v>1.8423696735828563</v>
      </c>
      <c r="AF39" s="2">
        <f t="shared" si="83"/>
        <v>988.37577719159185</v>
      </c>
      <c r="AG39" s="2">
        <f t="shared" si="84"/>
        <v>22465.695593610788</v>
      </c>
      <c r="AH39" s="2">
        <f t="shared" si="35"/>
        <v>159.84481695822865</v>
      </c>
      <c r="AI39" s="2">
        <f t="shared" si="36"/>
        <v>0.15162420382165606</v>
      </c>
      <c r="AJ39" s="2">
        <f t="shared" si="37"/>
        <v>7.9617834394904455E-2</v>
      </c>
      <c r="AK39" s="6">
        <f t="shared" si="85"/>
        <v>1352.0980631980976</v>
      </c>
      <c r="AL39" s="6">
        <f t="shared" si="86"/>
        <v>2965.1273315747758</v>
      </c>
      <c r="AN39" s="2">
        <f t="shared" si="87"/>
        <v>1.0456776399479473</v>
      </c>
      <c r="AO39" s="2">
        <f t="shared" si="88"/>
        <v>7.6890559310990838</v>
      </c>
      <c r="AP39" s="2">
        <f t="shared" si="89"/>
        <v>4.0375214929106713</v>
      </c>
      <c r="AQ39" s="2">
        <f t="shared" si="90"/>
        <v>85.580379718116703</v>
      </c>
      <c r="AR39" s="2">
        <f t="shared" si="91"/>
        <v>85.580379718116717</v>
      </c>
      <c r="AS39" s="2">
        <f t="shared" si="92"/>
        <v>171.16075943623343</v>
      </c>
      <c r="AT39" s="2">
        <f t="shared" si="93"/>
        <v>1615.0085971642688</v>
      </c>
      <c r="AU39" s="2">
        <f t="shared" si="94"/>
        <v>1615.0085971642684</v>
      </c>
      <c r="AV39" s="6">
        <f t="shared" si="95"/>
        <v>3230.0171943285372</v>
      </c>
      <c r="AW39" s="6">
        <f t="shared" si="96"/>
        <v>1215.2413919972573</v>
      </c>
      <c r="AY39" s="2">
        <f t="shared" si="97"/>
        <v>4582.1152575266351</v>
      </c>
      <c r="AZ39" s="2">
        <f t="shared" si="98"/>
        <v>99.091898995431492</v>
      </c>
      <c r="BB39" s="2">
        <f t="shared" si="34"/>
        <v>4180.3687235720336</v>
      </c>
      <c r="BC39" s="2">
        <f t="shared" si="99"/>
        <v>8027.865931186665</v>
      </c>
      <c r="BD39" s="7">
        <v>25</v>
      </c>
      <c r="BE39" s="7">
        <f t="shared" si="100"/>
        <v>200696.64827966661</v>
      </c>
    </row>
    <row r="40" spans="1:57" s="2" customFormat="1" x14ac:dyDescent="0.3">
      <c r="A40" s="8">
        <v>500000</v>
      </c>
      <c r="B40" s="8">
        <v>34500</v>
      </c>
      <c r="C40" s="8">
        <v>25000</v>
      </c>
      <c r="D40" s="8">
        <v>50</v>
      </c>
      <c r="E40" s="9">
        <v>3000000</v>
      </c>
      <c r="F40" s="6">
        <v>0.3</v>
      </c>
      <c r="G40" s="5" t="s">
        <v>9</v>
      </c>
      <c r="H40" s="7">
        <v>1.2</v>
      </c>
      <c r="I40" s="7">
        <v>1000</v>
      </c>
      <c r="J40" s="2">
        <f t="shared" si="70"/>
        <v>955.41401273885333</v>
      </c>
      <c r="K40" s="3">
        <f t="shared" si="71"/>
        <v>1.3679999999999999</v>
      </c>
      <c r="L40" s="2">
        <v>3.5E-4</v>
      </c>
      <c r="M40" s="8">
        <v>7850</v>
      </c>
      <c r="N40" s="8">
        <v>3</v>
      </c>
      <c r="O40" s="5" t="s">
        <v>13</v>
      </c>
      <c r="P40" s="1">
        <f t="shared" si="72"/>
        <v>1.6799999999999998E-8</v>
      </c>
      <c r="Q40" s="2">
        <v>3.8600000000000001E-3</v>
      </c>
      <c r="R40" s="7">
        <v>8940</v>
      </c>
      <c r="S40" s="7">
        <v>7.1</v>
      </c>
      <c r="U40" s="8">
        <v>1945</v>
      </c>
      <c r="V40" s="8">
        <f t="shared" si="73"/>
        <v>1409.4202898550725</v>
      </c>
      <c r="W40" s="2">
        <f t="shared" si="74"/>
        <v>14.492753623188406</v>
      </c>
      <c r="X40" s="2">
        <f t="shared" si="75"/>
        <v>20</v>
      </c>
      <c r="Y40" s="2">
        <f t="shared" si="76"/>
        <v>4.8309178743961353E-6</v>
      </c>
      <c r="Z40" s="2">
        <f t="shared" si="77"/>
        <v>6.6666666666666666E-6</v>
      </c>
      <c r="AA40" s="2">
        <f t="shared" si="78"/>
        <v>4.0716586151368764E-2</v>
      </c>
      <c r="AB40" s="2">
        <f t="shared" si="79"/>
        <v>6.6583292804372488E-2</v>
      </c>
      <c r="AC40" s="2">
        <f t="shared" si="80"/>
        <v>0.80713405232458146</v>
      </c>
      <c r="AD40" s="2">
        <f t="shared" si="81"/>
        <v>2.8714331439001795</v>
      </c>
      <c r="AE40" s="2">
        <f t="shared" si="82"/>
        <v>1.8392835981123805</v>
      </c>
      <c r="AF40" s="2">
        <f t="shared" si="83"/>
        <v>961.35463315266168</v>
      </c>
      <c r="AG40" s="2">
        <f t="shared" si="84"/>
        <v>23019.833763157825</v>
      </c>
      <c r="AH40" s="2">
        <f t="shared" si="35"/>
        <v>164.33763331751578</v>
      </c>
      <c r="AI40" s="2">
        <f t="shared" si="36"/>
        <v>0.15162420382165606</v>
      </c>
      <c r="AJ40" s="2">
        <f t="shared" si="37"/>
        <v>7.9617834394904455E-2</v>
      </c>
      <c r="AK40" s="6">
        <f t="shared" si="85"/>
        <v>1315.133138152841</v>
      </c>
      <c r="AL40" s="6">
        <f t="shared" si="86"/>
        <v>2884.0638994579849</v>
      </c>
      <c r="AN40" s="2">
        <f t="shared" si="87"/>
        <v>1.0321495457877989</v>
      </c>
      <c r="AO40" s="2">
        <f t="shared" si="88"/>
        <v>7.7898342272898384</v>
      </c>
      <c r="AP40" s="2">
        <f t="shared" si="89"/>
        <v>4.0904401529562273</v>
      </c>
      <c r="AQ40" s="2">
        <f t="shared" si="90"/>
        <v>86.702057715082049</v>
      </c>
      <c r="AR40" s="2">
        <f t="shared" si="91"/>
        <v>86.702057715082049</v>
      </c>
      <c r="AS40" s="2">
        <f t="shared" si="92"/>
        <v>173.4041154301641</v>
      </c>
      <c r="AT40" s="2">
        <f t="shared" si="93"/>
        <v>1636.1760611824907</v>
      </c>
      <c r="AU40" s="2">
        <f t="shared" si="94"/>
        <v>1636.1760611824909</v>
      </c>
      <c r="AV40" s="6">
        <f t="shared" si="95"/>
        <v>3272.3521223649814</v>
      </c>
      <c r="AW40" s="6">
        <f t="shared" si="96"/>
        <v>1231.169219554165</v>
      </c>
      <c r="AY40" s="2">
        <f t="shared" si="97"/>
        <v>4587.4852605178221</v>
      </c>
      <c r="AZ40" s="2">
        <f t="shared" si="98"/>
        <v>99.090844423509765</v>
      </c>
      <c r="BB40" s="2">
        <f t="shared" si="34"/>
        <v>4115.2331190121495</v>
      </c>
      <c r="BC40" s="2">
        <f t="shared" si="99"/>
        <v>8037.274176427225</v>
      </c>
      <c r="BD40" s="7">
        <v>25</v>
      </c>
      <c r="BE40" s="7">
        <f t="shared" si="100"/>
        <v>200931.85441068062</v>
      </c>
    </row>
    <row r="41" spans="1:57" s="2" customFormat="1" x14ac:dyDescent="0.3">
      <c r="A41" s="8">
        <v>500000</v>
      </c>
      <c r="B41" s="8">
        <v>34500</v>
      </c>
      <c r="C41" s="8">
        <v>25000</v>
      </c>
      <c r="D41" s="8">
        <v>50</v>
      </c>
      <c r="E41" s="9">
        <v>3000000</v>
      </c>
      <c r="F41" s="6">
        <v>0.3</v>
      </c>
      <c r="G41" s="5" t="s">
        <v>9</v>
      </c>
      <c r="H41" s="7">
        <v>1.2</v>
      </c>
      <c r="I41" s="7">
        <v>1000</v>
      </c>
      <c r="J41" s="2">
        <f t="shared" si="70"/>
        <v>955.41401273885333</v>
      </c>
      <c r="K41" s="3">
        <f t="shared" si="71"/>
        <v>1.3679999999999999</v>
      </c>
      <c r="L41" s="2">
        <v>3.5E-4</v>
      </c>
      <c r="M41" s="8">
        <v>7850</v>
      </c>
      <c r="N41" s="8">
        <v>3</v>
      </c>
      <c r="O41" s="5" t="s">
        <v>13</v>
      </c>
      <c r="P41" s="1">
        <f t="shared" si="72"/>
        <v>1.6799999999999998E-8</v>
      </c>
      <c r="Q41" s="2">
        <v>3.8600000000000001E-3</v>
      </c>
      <c r="R41" s="7">
        <v>8940</v>
      </c>
      <c r="S41" s="7">
        <v>7.1</v>
      </c>
      <c r="U41" s="8">
        <v>1995</v>
      </c>
      <c r="V41" s="8">
        <f t="shared" si="73"/>
        <v>1445.6521739130435</v>
      </c>
      <c r="W41" s="2">
        <f t="shared" si="74"/>
        <v>14.492753623188406</v>
      </c>
      <c r="X41" s="2">
        <f t="shared" si="75"/>
        <v>20</v>
      </c>
      <c r="Y41" s="2">
        <f t="shared" si="76"/>
        <v>4.8309178743961353E-6</v>
      </c>
      <c r="Z41" s="2">
        <f t="shared" si="77"/>
        <v>6.6666666666666666E-6</v>
      </c>
      <c r="AA41" s="2">
        <f t="shared" si="78"/>
        <v>4.1763285024154592E-2</v>
      </c>
      <c r="AB41" s="2">
        <f t="shared" si="79"/>
        <v>6.4914538598749127E-2</v>
      </c>
      <c r="AC41" s="2">
        <f t="shared" si="80"/>
        <v>0.81744269547563608</v>
      </c>
      <c r="AD41" s="2">
        <f t="shared" si="81"/>
        <v>2.8557092311181029</v>
      </c>
      <c r="AE41" s="2">
        <f t="shared" si="82"/>
        <v>1.8365759632968697</v>
      </c>
      <c r="AF41" s="2">
        <f t="shared" si="83"/>
        <v>935.88077788291059</v>
      </c>
      <c r="AG41" s="2">
        <f t="shared" si="84"/>
        <v>23576.844301001471</v>
      </c>
      <c r="AH41" s="2">
        <f t="shared" si="35"/>
        <v>168.8107597941316</v>
      </c>
      <c r="AI41" s="2">
        <f t="shared" si="36"/>
        <v>0.15162420382165606</v>
      </c>
      <c r="AJ41" s="2">
        <f t="shared" si="37"/>
        <v>7.9617834394904455E-2</v>
      </c>
      <c r="AK41" s="6">
        <f t="shared" si="85"/>
        <v>1280.2849041438217</v>
      </c>
      <c r="AL41" s="6">
        <f t="shared" si="86"/>
        <v>2807.6423336487319</v>
      </c>
      <c r="AN41" s="2">
        <f t="shared" si="87"/>
        <v>1.0191332678212335</v>
      </c>
      <c r="AO41" s="2">
        <f t="shared" si="88"/>
        <v>7.8893252858367147</v>
      </c>
      <c r="AP41" s="2">
        <f t="shared" si="89"/>
        <v>4.1426828848123902</v>
      </c>
      <c r="AQ41" s="2">
        <f t="shared" si="90"/>
        <v>87.809408558319063</v>
      </c>
      <c r="AR41" s="2">
        <f t="shared" si="91"/>
        <v>87.809408558319063</v>
      </c>
      <c r="AS41" s="2">
        <f t="shared" si="92"/>
        <v>175.61881711663813</v>
      </c>
      <c r="AT41" s="2">
        <f t="shared" si="93"/>
        <v>1657.0731539249557</v>
      </c>
      <c r="AU41" s="2">
        <f t="shared" si="94"/>
        <v>1657.0731539249562</v>
      </c>
      <c r="AV41" s="6">
        <f t="shared" si="95"/>
        <v>3314.1463078499119</v>
      </c>
      <c r="AW41" s="6">
        <f t="shared" si="96"/>
        <v>1246.8936015281306</v>
      </c>
      <c r="AY41" s="2">
        <f t="shared" si="97"/>
        <v>4594.4312119937331</v>
      </c>
      <c r="AZ41" s="2">
        <f t="shared" si="98"/>
        <v>99.089480396967858</v>
      </c>
      <c r="BB41" s="2">
        <f t="shared" si="34"/>
        <v>4054.5359351768625</v>
      </c>
      <c r="BC41" s="2">
        <f t="shared" si="99"/>
        <v>8049.4434834130207</v>
      </c>
      <c r="BD41" s="7">
        <v>25</v>
      </c>
      <c r="BE41" s="7">
        <f t="shared" si="100"/>
        <v>201236.0870853255</v>
      </c>
    </row>
    <row r="42" spans="1:57" s="2" customFormat="1" x14ac:dyDescent="0.3">
      <c r="A42" s="8">
        <v>500000</v>
      </c>
      <c r="B42" s="8">
        <v>34500</v>
      </c>
      <c r="C42" s="8">
        <v>25000</v>
      </c>
      <c r="D42" s="8">
        <v>50</v>
      </c>
      <c r="E42" s="9">
        <v>3000000</v>
      </c>
      <c r="F42" s="6">
        <v>0.3</v>
      </c>
      <c r="G42" s="5" t="s">
        <v>9</v>
      </c>
      <c r="H42" s="7">
        <v>1.2</v>
      </c>
      <c r="I42" s="7">
        <v>1000</v>
      </c>
      <c r="J42" s="2">
        <f t="shared" si="70"/>
        <v>955.41401273885333</v>
      </c>
      <c r="K42" s="3">
        <f t="shared" si="71"/>
        <v>1.3679999999999999</v>
      </c>
      <c r="L42" s="2">
        <v>3.5E-4</v>
      </c>
      <c r="M42" s="8">
        <v>7850</v>
      </c>
      <c r="N42" s="8">
        <v>3</v>
      </c>
      <c r="O42" s="5" t="s">
        <v>13</v>
      </c>
      <c r="P42" s="1">
        <f t="shared" si="72"/>
        <v>1.6799999999999998E-8</v>
      </c>
      <c r="Q42" s="2">
        <v>3.8600000000000001E-3</v>
      </c>
      <c r="R42" s="7">
        <v>8940</v>
      </c>
      <c r="S42" s="7">
        <v>7.1</v>
      </c>
      <c r="U42" s="8">
        <v>2045</v>
      </c>
      <c r="V42" s="8">
        <f t="shared" si="73"/>
        <v>1481.8840579710145</v>
      </c>
      <c r="W42" s="2">
        <f t="shared" si="74"/>
        <v>14.492753623188406</v>
      </c>
      <c r="X42" s="2">
        <f t="shared" si="75"/>
        <v>20</v>
      </c>
      <c r="Y42" s="2">
        <f t="shared" si="76"/>
        <v>4.8309178743961353E-6</v>
      </c>
      <c r="Z42" s="2">
        <f t="shared" si="77"/>
        <v>6.6666666666666666E-6</v>
      </c>
      <c r="AA42" s="2">
        <f t="shared" si="78"/>
        <v>4.2809983896940421E-2</v>
      </c>
      <c r="AB42" s="2">
        <f t="shared" si="79"/>
        <v>6.3327386065772373E-2</v>
      </c>
      <c r="AC42" s="2">
        <f t="shared" si="80"/>
        <v>0.82762294696984251</v>
      </c>
      <c r="AD42" s="2">
        <f t="shared" si="81"/>
        <v>2.8408175993096085</v>
      </c>
      <c r="AE42" s="2">
        <f t="shared" si="82"/>
        <v>1.8342202731397257</v>
      </c>
      <c r="AF42" s="2">
        <f t="shared" si="83"/>
        <v>911.82754662926902</v>
      </c>
      <c r="AG42" s="2">
        <f t="shared" si="84"/>
        <v>24136.743820368236</v>
      </c>
      <c r="AH42" s="2">
        <f t="shared" si="35"/>
        <v>173.26384333875728</v>
      </c>
      <c r="AI42" s="2">
        <f t="shared" si="36"/>
        <v>0.15162420382165606</v>
      </c>
      <c r="AJ42" s="2">
        <f t="shared" si="37"/>
        <v>7.9617834394904455E-2</v>
      </c>
      <c r="AK42" s="6">
        <f t="shared" si="85"/>
        <v>1247.38008378884</v>
      </c>
      <c r="AL42" s="6">
        <f t="shared" si="86"/>
        <v>2735.4826398878072</v>
      </c>
      <c r="AN42" s="2">
        <f t="shared" si="87"/>
        <v>1.0065973261698831</v>
      </c>
      <c r="AO42" s="2">
        <f t="shared" si="88"/>
        <v>7.987577207315673</v>
      </c>
      <c r="AP42" s="2">
        <f t="shared" si="89"/>
        <v>4.1942749460804833</v>
      </c>
      <c r="AQ42" s="2">
        <f t="shared" si="90"/>
        <v>88.902967614664988</v>
      </c>
      <c r="AR42" s="2">
        <f t="shared" si="91"/>
        <v>88.902967614664988</v>
      </c>
      <c r="AS42" s="2">
        <f t="shared" si="92"/>
        <v>177.80593522932998</v>
      </c>
      <c r="AT42" s="2">
        <f t="shared" si="93"/>
        <v>1677.7099784321933</v>
      </c>
      <c r="AU42" s="2">
        <f t="shared" si="94"/>
        <v>1677.7099784321933</v>
      </c>
      <c r="AV42" s="6">
        <f t="shared" si="95"/>
        <v>3355.4199568643867</v>
      </c>
      <c r="AW42" s="6">
        <f t="shared" si="96"/>
        <v>1262.4221401282427</v>
      </c>
      <c r="AY42" s="2">
        <f t="shared" si="97"/>
        <v>4602.8000406532265</v>
      </c>
      <c r="AZ42" s="2">
        <f t="shared" si="98"/>
        <v>99.087836999659459</v>
      </c>
      <c r="BB42" s="2">
        <f t="shared" si="34"/>
        <v>3997.9047800160497</v>
      </c>
      <c r="BC42" s="2">
        <f t="shared" si="99"/>
        <v>8064.1056712244535</v>
      </c>
      <c r="BD42" s="7">
        <v>25</v>
      </c>
      <c r="BE42" s="7">
        <f t="shared" si="100"/>
        <v>201602.64178061133</v>
      </c>
    </row>
    <row r="43" spans="1:57" s="2" customFormat="1" x14ac:dyDescent="0.3">
      <c r="A43" s="8">
        <v>500000</v>
      </c>
      <c r="B43" s="8">
        <v>34500</v>
      </c>
      <c r="C43" s="8">
        <v>25000</v>
      </c>
      <c r="D43" s="8">
        <v>50</v>
      </c>
      <c r="E43" s="9">
        <v>3000000</v>
      </c>
      <c r="F43" s="6">
        <v>0.3</v>
      </c>
      <c r="G43" s="5" t="s">
        <v>9</v>
      </c>
      <c r="H43" s="7">
        <v>1.2</v>
      </c>
      <c r="I43" s="7">
        <v>1000</v>
      </c>
      <c r="J43" s="2">
        <f t="shared" si="70"/>
        <v>955.41401273885333</v>
      </c>
      <c r="K43" s="3">
        <f t="shared" si="71"/>
        <v>1.3679999999999999</v>
      </c>
      <c r="L43" s="2">
        <v>3.5E-4</v>
      </c>
      <c r="M43" s="8">
        <v>7850</v>
      </c>
      <c r="N43" s="8">
        <v>3</v>
      </c>
      <c r="O43" s="5" t="s">
        <v>13</v>
      </c>
      <c r="P43" s="1">
        <f t="shared" si="72"/>
        <v>1.6799999999999998E-8</v>
      </c>
      <c r="Q43" s="2">
        <v>3.8600000000000001E-3</v>
      </c>
      <c r="R43" s="7">
        <v>8940</v>
      </c>
      <c r="S43" s="7">
        <v>7.1</v>
      </c>
      <c r="U43" s="8">
        <v>2095</v>
      </c>
      <c r="V43" s="8">
        <f t="shared" si="73"/>
        <v>1518.1159420289855</v>
      </c>
      <c r="W43" s="2">
        <f t="shared" si="74"/>
        <v>14.492753623188406</v>
      </c>
      <c r="X43" s="2">
        <f t="shared" si="75"/>
        <v>20</v>
      </c>
      <c r="Y43" s="2">
        <f t="shared" si="76"/>
        <v>4.8309178743961353E-6</v>
      </c>
      <c r="Z43" s="2">
        <f t="shared" si="77"/>
        <v>6.6666666666666666E-6</v>
      </c>
      <c r="AA43" s="2">
        <f t="shared" si="78"/>
        <v>4.3856682769726249E-2</v>
      </c>
      <c r="AB43" s="2">
        <f t="shared" si="79"/>
        <v>6.1815992603582101E-2</v>
      </c>
      <c r="AC43" s="2">
        <f t="shared" si="80"/>
        <v>0.83767948782074164</v>
      </c>
      <c r="AD43" s="2">
        <f t="shared" si="81"/>
        <v>2.8267052610648324</v>
      </c>
      <c r="AE43" s="2">
        <f t="shared" si="82"/>
        <v>1.832192374442787</v>
      </c>
      <c r="AF43" s="2">
        <f t="shared" si="83"/>
        <v>889.08150359512456</v>
      </c>
      <c r="AG43" s="2">
        <f t="shared" si="84"/>
        <v>24699.54641824916</v>
      </c>
      <c r="AH43" s="2">
        <f t="shared" si="35"/>
        <v>177.69658299300536</v>
      </c>
      <c r="AI43" s="2">
        <f t="shared" si="36"/>
        <v>0.15162420382165606</v>
      </c>
      <c r="AJ43" s="2">
        <f t="shared" si="37"/>
        <v>7.9617834394904455E-2</v>
      </c>
      <c r="AK43" s="6">
        <f t="shared" si="85"/>
        <v>1216.2634969181304</v>
      </c>
      <c r="AL43" s="6">
        <f t="shared" si="86"/>
        <v>2667.2445107853737</v>
      </c>
      <c r="AN43" s="2">
        <f t="shared" si="87"/>
        <v>0.99451288662204551</v>
      </c>
      <c r="AO43" s="2">
        <f t="shared" si="88"/>
        <v>8.0846351692525449</v>
      </c>
      <c r="AP43" s="2">
        <f t="shared" si="89"/>
        <v>4.2452400594688848</v>
      </c>
      <c r="AQ43" s="2">
        <f t="shared" si="90"/>
        <v>89.983237716957859</v>
      </c>
      <c r="AR43" s="2">
        <f t="shared" si="91"/>
        <v>89.983237716957859</v>
      </c>
      <c r="AS43" s="2">
        <f t="shared" si="92"/>
        <v>179.96647543391572</v>
      </c>
      <c r="AT43" s="2">
        <f t="shared" si="93"/>
        <v>1698.096023787554</v>
      </c>
      <c r="AU43" s="2">
        <f t="shared" si="94"/>
        <v>1698.0960237875538</v>
      </c>
      <c r="AV43" s="6">
        <f t="shared" si="95"/>
        <v>3396.1920475751076</v>
      </c>
      <c r="AW43" s="6">
        <f t="shared" si="96"/>
        <v>1277.7619755808016</v>
      </c>
      <c r="AY43" s="2">
        <f t="shared" si="97"/>
        <v>4612.4555444932375</v>
      </c>
      <c r="AZ43" s="2">
        <f t="shared" si="98"/>
        <v>99.085941004068914</v>
      </c>
      <c r="BB43" s="2">
        <f t="shared" si="34"/>
        <v>3945.0064863661755</v>
      </c>
      <c r="BC43" s="2">
        <f t="shared" si="99"/>
        <v>8081.0221139521536</v>
      </c>
      <c r="BD43" s="7">
        <v>25</v>
      </c>
      <c r="BE43" s="7">
        <f t="shared" si="100"/>
        <v>202025.55284880384</v>
      </c>
    </row>
    <row r="44" spans="1:57" s="2" customFormat="1" x14ac:dyDescent="0.3">
      <c r="A44" s="8">
        <v>500000</v>
      </c>
      <c r="B44" s="8">
        <v>34500</v>
      </c>
      <c r="C44" s="8">
        <v>25000</v>
      </c>
      <c r="D44" s="8">
        <v>50</v>
      </c>
      <c r="E44" s="9">
        <v>3000000</v>
      </c>
      <c r="F44" s="6">
        <v>0.3</v>
      </c>
      <c r="G44" s="5" t="s">
        <v>9</v>
      </c>
      <c r="H44" s="7">
        <v>1.2</v>
      </c>
      <c r="I44" s="7">
        <v>1000</v>
      </c>
      <c r="J44" s="2">
        <f t="shared" si="70"/>
        <v>955.41401273885333</v>
      </c>
      <c r="K44" s="3">
        <f t="shared" si="71"/>
        <v>1.3679999999999999</v>
      </c>
      <c r="L44" s="2">
        <v>3.5E-4</v>
      </c>
      <c r="M44" s="8">
        <v>7850</v>
      </c>
      <c r="N44" s="8">
        <v>3</v>
      </c>
      <c r="O44" s="5" t="s">
        <v>13</v>
      </c>
      <c r="P44" s="1">
        <f t="shared" si="72"/>
        <v>1.6799999999999998E-8</v>
      </c>
      <c r="Q44" s="2">
        <v>3.8600000000000001E-3</v>
      </c>
      <c r="R44" s="7">
        <v>8940</v>
      </c>
      <c r="S44" s="7">
        <v>7.1</v>
      </c>
      <c r="U44" s="8">
        <v>2145</v>
      </c>
      <c r="V44" s="8">
        <f t="shared" si="73"/>
        <v>1554.3478260869565</v>
      </c>
      <c r="W44" s="2">
        <f t="shared" si="74"/>
        <v>14.492753623188406</v>
      </c>
      <c r="X44" s="2">
        <f t="shared" si="75"/>
        <v>20</v>
      </c>
      <c r="Y44" s="2">
        <f t="shared" si="76"/>
        <v>4.8309178743961353E-6</v>
      </c>
      <c r="Z44" s="2">
        <f t="shared" si="77"/>
        <v>6.6666666666666666E-6</v>
      </c>
      <c r="AA44" s="2">
        <f t="shared" si="78"/>
        <v>4.4903381642512084E-2</v>
      </c>
      <c r="AB44" s="2">
        <f t="shared" si="79"/>
        <v>6.0375060375060373E-2</v>
      </c>
      <c r="AC44" s="2">
        <f t="shared" si="80"/>
        <v>0.84761672133116472</v>
      </c>
      <c r="AD44" s="2">
        <f t="shared" si="81"/>
        <v>2.8133236842337901</v>
      </c>
      <c r="AE44" s="2">
        <f t="shared" si="82"/>
        <v>1.8304702027824775</v>
      </c>
      <c r="AF44" s="2">
        <f t="shared" si="83"/>
        <v>867.54077971076754</v>
      </c>
      <c r="AG44" s="2">
        <f t="shared" si="84"/>
        <v>25265.263938057626</v>
      </c>
      <c r="AH44" s="2">
        <f t="shared" si="35"/>
        <v>182.10872489914402</v>
      </c>
      <c r="AI44" s="2">
        <f t="shared" si="36"/>
        <v>0.15162420382165606</v>
      </c>
      <c r="AJ44" s="2">
        <f t="shared" si="37"/>
        <v>7.9617834394904455E-2</v>
      </c>
      <c r="AK44" s="6">
        <f t="shared" si="85"/>
        <v>1186.7957866443298</v>
      </c>
      <c r="AL44" s="6">
        <f t="shared" si="86"/>
        <v>2602.6223391323028</v>
      </c>
      <c r="AN44" s="2">
        <f t="shared" si="87"/>
        <v>0.98285348145131279</v>
      </c>
      <c r="AO44" s="2">
        <f t="shared" si="88"/>
        <v>8.1805416689239721</v>
      </c>
      <c r="AP44" s="2">
        <f t="shared" si="89"/>
        <v>4.2956005402877402</v>
      </c>
      <c r="AQ44" s="2">
        <f t="shared" si="90"/>
        <v>91.050691866448361</v>
      </c>
      <c r="AR44" s="2">
        <f t="shared" si="91"/>
        <v>91.050691866448346</v>
      </c>
      <c r="AS44" s="2">
        <f t="shared" si="92"/>
        <v>182.10138373289669</v>
      </c>
      <c r="AT44" s="2">
        <f t="shared" si="93"/>
        <v>1718.240216115096</v>
      </c>
      <c r="AU44" s="2">
        <f t="shared" si="94"/>
        <v>1718.240216115096</v>
      </c>
      <c r="AV44" s="6">
        <f t="shared" si="95"/>
        <v>3436.480432230192</v>
      </c>
      <c r="AW44" s="6">
        <f t="shared" si="96"/>
        <v>1292.9198245035664</v>
      </c>
      <c r="AY44" s="2">
        <f t="shared" si="97"/>
        <v>4623.2762188745219</v>
      </c>
      <c r="AZ44" s="2">
        <f t="shared" si="98"/>
        <v>99.083816296878624</v>
      </c>
      <c r="BB44" s="2">
        <f t="shared" si="34"/>
        <v>3895.5421636358692</v>
      </c>
      <c r="BC44" s="2">
        <f t="shared" si="99"/>
        <v>8099.9799354681627</v>
      </c>
      <c r="BD44" s="7">
        <v>25</v>
      </c>
      <c r="BE44" s="7">
        <f t="shared" si="100"/>
        <v>202499.49838670407</v>
      </c>
    </row>
    <row r="45" spans="1:57" s="2" customFormat="1" x14ac:dyDescent="0.3">
      <c r="A45" s="8">
        <v>500000</v>
      </c>
      <c r="B45" s="8">
        <v>34500</v>
      </c>
      <c r="C45" s="8">
        <v>25000</v>
      </c>
      <c r="D45" s="8">
        <v>50</v>
      </c>
      <c r="E45" s="9">
        <v>3000000</v>
      </c>
      <c r="F45" s="6">
        <v>0.3</v>
      </c>
      <c r="G45" s="5" t="s">
        <v>9</v>
      </c>
      <c r="H45" s="7">
        <v>1.2</v>
      </c>
      <c r="I45" s="7">
        <v>1000</v>
      </c>
      <c r="J45" s="2">
        <f t="shared" si="70"/>
        <v>955.41401273885333</v>
      </c>
      <c r="K45" s="3">
        <f t="shared" si="71"/>
        <v>1.3679999999999999</v>
      </c>
      <c r="L45" s="2">
        <v>3.5E-4</v>
      </c>
      <c r="M45" s="8">
        <v>7850</v>
      </c>
      <c r="N45" s="8">
        <v>3</v>
      </c>
      <c r="O45" s="5" t="s">
        <v>13</v>
      </c>
      <c r="P45" s="1">
        <f t="shared" si="72"/>
        <v>1.6799999999999998E-8</v>
      </c>
      <c r="Q45" s="2">
        <v>3.8600000000000001E-3</v>
      </c>
      <c r="R45" s="7">
        <v>8940</v>
      </c>
      <c r="S45" s="7">
        <v>7.1</v>
      </c>
      <c r="U45" s="8">
        <v>2195</v>
      </c>
      <c r="V45" s="8">
        <f t="shared" si="73"/>
        <v>1590.5797101449275</v>
      </c>
      <c r="W45" s="2">
        <f t="shared" si="74"/>
        <v>14.492753623188406</v>
      </c>
      <c r="X45" s="2">
        <f t="shared" si="75"/>
        <v>20</v>
      </c>
      <c r="Y45" s="2">
        <f t="shared" si="76"/>
        <v>4.8309178743961353E-6</v>
      </c>
      <c r="Z45" s="2">
        <f t="shared" si="77"/>
        <v>6.6666666666666666E-6</v>
      </c>
      <c r="AA45" s="2">
        <f t="shared" si="78"/>
        <v>4.5950080515297906E-2</v>
      </c>
      <c r="AB45" s="2">
        <f t="shared" si="79"/>
        <v>5.8999774261733258E-2</v>
      </c>
      <c r="AC45" s="2">
        <f t="shared" si="80"/>
        <v>0.85743879562611724</v>
      </c>
      <c r="AD45" s="2">
        <f t="shared" si="81"/>
        <v>2.800628326462193</v>
      </c>
      <c r="AE45" s="2">
        <f t="shared" si="82"/>
        <v>1.829033561044155</v>
      </c>
      <c r="AF45" s="2">
        <f t="shared" si="83"/>
        <v>847.11365266710322</v>
      </c>
      <c r="AG45" s="2">
        <f t="shared" si="84"/>
        <v>25833.906201774102</v>
      </c>
      <c r="AH45" s="2">
        <f t="shared" si="35"/>
        <v>186.50005780655539</v>
      </c>
      <c r="AI45" s="2">
        <f t="shared" si="36"/>
        <v>0.15162420382165606</v>
      </c>
      <c r="AJ45" s="2">
        <f t="shared" si="37"/>
        <v>7.9617834394904455E-2</v>
      </c>
      <c r="AK45" s="6">
        <f t="shared" si="85"/>
        <v>1158.851476848597</v>
      </c>
      <c r="AL45" s="6">
        <f t="shared" si="86"/>
        <v>2541.3409580013094</v>
      </c>
      <c r="AN45" s="2">
        <f t="shared" si="87"/>
        <v>0.97159476541803791</v>
      </c>
      <c r="AO45" s="2">
        <f t="shared" si="88"/>
        <v>8.2753367408273899</v>
      </c>
      <c r="AP45" s="2">
        <f t="shared" si="89"/>
        <v>4.3453774106424019</v>
      </c>
      <c r="AQ45" s="2">
        <f t="shared" si="90"/>
        <v>92.105775653274307</v>
      </c>
      <c r="AR45" s="2">
        <f t="shared" si="91"/>
        <v>92.105775653274307</v>
      </c>
      <c r="AS45" s="2">
        <f t="shared" si="92"/>
        <v>184.21155130654861</v>
      </c>
      <c r="AT45" s="2">
        <f t="shared" si="93"/>
        <v>1738.1509642569606</v>
      </c>
      <c r="AU45" s="2">
        <f t="shared" si="94"/>
        <v>1738.1509642569608</v>
      </c>
      <c r="AV45" s="6">
        <f t="shared" si="95"/>
        <v>3476.3019285139217</v>
      </c>
      <c r="AW45" s="6">
        <f t="shared" si="96"/>
        <v>1307.902014276495</v>
      </c>
      <c r="AY45" s="2">
        <f t="shared" si="97"/>
        <v>4635.1534053625182</v>
      </c>
      <c r="AZ45" s="2">
        <f t="shared" si="98"/>
        <v>99.081484241816341</v>
      </c>
      <c r="BB45" s="2">
        <f t="shared" si="34"/>
        <v>3849.2429722778043</v>
      </c>
      <c r="BC45" s="2">
        <f t="shared" si="99"/>
        <v>8120.7887661951318</v>
      </c>
      <c r="BD45" s="7">
        <v>25</v>
      </c>
      <c r="BE45" s="7">
        <f t="shared" si="100"/>
        <v>203019.71915487829</v>
      </c>
    </row>
    <row r="46" spans="1:57" s="2" customFormat="1" x14ac:dyDescent="0.3">
      <c r="A46" s="8">
        <v>500000</v>
      </c>
      <c r="B46" s="8">
        <v>34500</v>
      </c>
      <c r="C46" s="8">
        <v>25000</v>
      </c>
      <c r="D46" s="8">
        <v>50</v>
      </c>
      <c r="E46" s="9">
        <v>3000000</v>
      </c>
      <c r="F46" s="6">
        <v>0.3</v>
      </c>
      <c r="G46" s="5" t="s">
        <v>9</v>
      </c>
      <c r="H46" s="7">
        <v>1.2</v>
      </c>
      <c r="I46" s="7">
        <v>1000</v>
      </c>
      <c r="J46" s="2">
        <f t="shared" si="70"/>
        <v>955.41401273885333</v>
      </c>
      <c r="K46" s="3">
        <f t="shared" si="71"/>
        <v>1.3679999999999999</v>
      </c>
      <c r="L46" s="2">
        <v>3.5E-4</v>
      </c>
      <c r="M46" s="8">
        <v>7850</v>
      </c>
      <c r="N46" s="8">
        <v>3</v>
      </c>
      <c r="O46" s="5" t="s">
        <v>13</v>
      </c>
      <c r="P46" s="1">
        <f t="shared" si="72"/>
        <v>1.6799999999999998E-8</v>
      </c>
      <c r="Q46" s="2">
        <v>3.8600000000000001E-3</v>
      </c>
      <c r="R46" s="7">
        <v>8940</v>
      </c>
      <c r="S46" s="7">
        <v>7.1</v>
      </c>
      <c r="U46" s="8">
        <v>2245</v>
      </c>
      <c r="V46" s="8">
        <f t="shared" si="73"/>
        <v>1626.8115942028985</v>
      </c>
      <c r="W46" s="2">
        <f t="shared" si="74"/>
        <v>14.492753623188406</v>
      </c>
      <c r="X46" s="2">
        <f t="shared" si="75"/>
        <v>20</v>
      </c>
      <c r="Y46" s="2">
        <f t="shared" si="76"/>
        <v>4.8309178743961353E-6</v>
      </c>
      <c r="Z46" s="2">
        <f t="shared" si="77"/>
        <v>6.6666666666666666E-6</v>
      </c>
      <c r="AA46" s="2">
        <f t="shared" si="78"/>
        <v>4.6996779388083741E-2</v>
      </c>
      <c r="AB46" s="2">
        <f t="shared" si="79"/>
        <v>5.7685748108910695E-2</v>
      </c>
      <c r="AC46" s="2">
        <f t="shared" si="80"/>
        <v>0.86714962388813843</v>
      </c>
      <c r="AD46" s="2">
        <f t="shared" si="81"/>
        <v>2.7885782275500812</v>
      </c>
      <c r="AE46" s="2">
        <f t="shared" si="82"/>
        <v>1.82786392571911</v>
      </c>
      <c r="AF46" s="2">
        <f t="shared" si="83"/>
        <v>827.7173292717182</v>
      </c>
      <c r="AG46" s="2">
        <f t="shared" si="84"/>
        <v>26405.48121562746</v>
      </c>
      <c r="AH46" s="2">
        <f t="shared" si="35"/>
        <v>190.87040902012345</v>
      </c>
      <c r="AI46" s="2">
        <f t="shared" si="36"/>
        <v>0.15162420382165606</v>
      </c>
      <c r="AJ46" s="2">
        <f t="shared" si="37"/>
        <v>7.9617834394904455E-2</v>
      </c>
      <c r="AK46" s="6">
        <f t="shared" si="85"/>
        <v>1132.3173064437103</v>
      </c>
      <c r="AL46" s="6">
        <f t="shared" si="86"/>
        <v>2483.1519878151548</v>
      </c>
      <c r="AN46" s="2">
        <f t="shared" si="87"/>
        <v>0.96071430183097151</v>
      </c>
      <c r="AO46" s="2">
        <f t="shared" si="88"/>
        <v>8.369058151977077</v>
      </c>
      <c r="AP46" s="2">
        <f t="shared" si="89"/>
        <v>4.394590501983342</v>
      </c>
      <c r="AQ46" s="2">
        <f t="shared" si="90"/>
        <v>93.148909430135987</v>
      </c>
      <c r="AR46" s="2">
        <f t="shared" si="91"/>
        <v>93.148909430135973</v>
      </c>
      <c r="AS46" s="2">
        <f t="shared" si="92"/>
        <v>186.29781886027195</v>
      </c>
      <c r="AT46" s="2">
        <f t="shared" si="93"/>
        <v>1757.836200793337</v>
      </c>
      <c r="AU46" s="2">
        <f t="shared" si="94"/>
        <v>1757.8362007933367</v>
      </c>
      <c r="AV46" s="6">
        <f t="shared" si="95"/>
        <v>3515.6724015866739</v>
      </c>
      <c r="AW46" s="6">
        <f t="shared" si="96"/>
        <v>1322.7145139079307</v>
      </c>
      <c r="AY46" s="2">
        <f t="shared" si="97"/>
        <v>4647.9897080303845</v>
      </c>
      <c r="AZ46" s="2">
        <f t="shared" si="98"/>
        <v>99.078963990182643</v>
      </c>
      <c r="BB46" s="2">
        <f t="shared" si="34"/>
        <v>3805.8665017230855</v>
      </c>
      <c r="BC46" s="2">
        <f t="shared" si="99"/>
        <v>8143.2779684692341</v>
      </c>
      <c r="BD46" s="7">
        <v>25</v>
      </c>
      <c r="BE46" s="7">
        <f t="shared" si="100"/>
        <v>203581.94921173085</v>
      </c>
    </row>
    <row r="47" spans="1:57" s="2" customFormat="1" x14ac:dyDescent="0.3">
      <c r="A47" s="8">
        <v>500000</v>
      </c>
      <c r="B47" s="8">
        <v>34500</v>
      </c>
      <c r="C47" s="8">
        <v>25000</v>
      </c>
      <c r="D47" s="8">
        <v>50</v>
      </c>
      <c r="E47" s="9">
        <v>3000000</v>
      </c>
      <c r="F47" s="6">
        <v>0.3</v>
      </c>
      <c r="G47" s="5" t="s">
        <v>9</v>
      </c>
      <c r="H47" s="7">
        <v>1.2</v>
      </c>
      <c r="I47" s="7">
        <v>1000</v>
      </c>
      <c r="J47" s="2">
        <f t="shared" si="70"/>
        <v>955.41401273885333</v>
      </c>
      <c r="K47" s="3">
        <f t="shared" si="71"/>
        <v>1.3679999999999999</v>
      </c>
      <c r="L47" s="2">
        <v>3.5E-4</v>
      </c>
      <c r="M47" s="8">
        <v>7850</v>
      </c>
      <c r="N47" s="8">
        <v>3</v>
      </c>
      <c r="O47" s="5" t="s">
        <v>13</v>
      </c>
      <c r="P47" s="1">
        <f t="shared" si="72"/>
        <v>1.6799999999999998E-8</v>
      </c>
      <c r="Q47" s="2">
        <v>3.8600000000000001E-3</v>
      </c>
      <c r="R47" s="7">
        <v>8940</v>
      </c>
      <c r="S47" s="7">
        <v>7.1</v>
      </c>
      <c r="U47" s="8">
        <v>2295</v>
      </c>
      <c r="V47" s="8">
        <f t="shared" si="73"/>
        <v>1663.0434782608695</v>
      </c>
      <c r="W47" s="2">
        <f t="shared" si="74"/>
        <v>14.492753623188406</v>
      </c>
      <c r="X47" s="2">
        <f t="shared" si="75"/>
        <v>20</v>
      </c>
      <c r="Y47" s="2">
        <f t="shared" si="76"/>
        <v>4.8309178743961353E-6</v>
      </c>
      <c r="Z47" s="2">
        <f t="shared" si="77"/>
        <v>6.6666666666666666E-6</v>
      </c>
      <c r="AA47" s="2">
        <f t="shared" si="78"/>
        <v>4.804347826086957E-2</v>
      </c>
      <c r="AB47" s="2">
        <f t="shared" si="79"/>
        <v>5.6428977997605448E-2</v>
      </c>
      <c r="AC47" s="2">
        <f t="shared" si="80"/>
        <v>0.87675290257512872</v>
      </c>
      <c r="AD47" s="2">
        <f t="shared" si="81"/>
        <v>2.7771356513514767</v>
      </c>
      <c r="AE47" s="2">
        <f t="shared" si="82"/>
        <v>1.8269442769633026</v>
      </c>
      <c r="AF47" s="2">
        <f t="shared" si="83"/>
        <v>809.27689749976514</v>
      </c>
      <c r="AG47" s="2">
        <f t="shared" si="84"/>
        <v>26979.99535275458</v>
      </c>
      <c r="AH47" s="2">
        <f t="shared" si="35"/>
        <v>195.21964074253452</v>
      </c>
      <c r="AI47" s="2">
        <f t="shared" si="36"/>
        <v>0.15162420382165606</v>
      </c>
      <c r="AJ47" s="2">
        <f t="shared" si="37"/>
        <v>7.9617834394904455E-2</v>
      </c>
      <c r="AK47" s="6">
        <f t="shared" si="85"/>
        <v>1107.0907957796787</v>
      </c>
      <c r="AL47" s="6">
        <f t="shared" si="86"/>
        <v>2427.8306924992953</v>
      </c>
      <c r="AN47" s="2">
        <f t="shared" si="87"/>
        <v>0.95019137438817403</v>
      </c>
      <c r="AO47" s="2">
        <f t="shared" si="88"/>
        <v>8.4617415777285618</v>
      </c>
      <c r="AP47" s="2">
        <f t="shared" si="89"/>
        <v>4.4432585474315065</v>
      </c>
      <c r="AQ47" s="2">
        <f t="shared" si="90"/>
        <v>94.180490269248722</v>
      </c>
      <c r="AR47" s="2">
        <f t="shared" si="91"/>
        <v>94.180490269248708</v>
      </c>
      <c r="AS47" s="2">
        <f t="shared" si="92"/>
        <v>188.36098053849742</v>
      </c>
      <c r="AT47" s="2">
        <f t="shared" si="93"/>
        <v>1777.3034189726027</v>
      </c>
      <c r="AU47" s="2">
        <f t="shared" si="94"/>
        <v>1777.3034189726025</v>
      </c>
      <c r="AV47" s="6">
        <f t="shared" si="95"/>
        <v>3554.6068379452054</v>
      </c>
      <c r="AW47" s="6">
        <f t="shared" si="96"/>
        <v>1337.3629618233315</v>
      </c>
      <c r="AY47" s="2">
        <f t="shared" si="97"/>
        <v>4661.6976337248843</v>
      </c>
      <c r="AZ47" s="2">
        <f t="shared" si="98"/>
        <v>99.076272747548941</v>
      </c>
      <c r="BB47" s="2">
        <f t="shared" si="34"/>
        <v>3765.1936543226266</v>
      </c>
      <c r="BC47" s="2">
        <f t="shared" si="99"/>
        <v>8167.2942542859973</v>
      </c>
      <c r="BD47" s="7">
        <v>25</v>
      </c>
      <c r="BE47" s="7">
        <f t="shared" si="100"/>
        <v>204182.35635714993</v>
      </c>
    </row>
    <row r="48" spans="1:57" s="2" customFormat="1" x14ac:dyDescent="0.3">
      <c r="A48" s="8">
        <v>500000</v>
      </c>
      <c r="B48" s="8">
        <v>34500</v>
      </c>
      <c r="C48" s="8">
        <v>25000</v>
      </c>
      <c r="D48" s="8">
        <v>50</v>
      </c>
      <c r="E48" s="9">
        <v>3000000</v>
      </c>
      <c r="F48" s="6">
        <v>0.3</v>
      </c>
      <c r="G48" s="5" t="s">
        <v>9</v>
      </c>
      <c r="H48" s="7">
        <v>1.2</v>
      </c>
      <c r="I48" s="7">
        <v>1000</v>
      </c>
      <c r="J48" s="2">
        <f t="shared" si="70"/>
        <v>955.41401273885333</v>
      </c>
      <c r="K48" s="3">
        <f t="shared" si="71"/>
        <v>1.3679999999999999</v>
      </c>
      <c r="L48" s="2">
        <v>3.5E-4</v>
      </c>
      <c r="M48" s="8">
        <v>7850</v>
      </c>
      <c r="N48" s="8">
        <v>3</v>
      </c>
      <c r="O48" s="5" t="s">
        <v>13</v>
      </c>
      <c r="P48" s="1">
        <f t="shared" si="72"/>
        <v>1.6799999999999998E-8</v>
      </c>
      <c r="Q48" s="2">
        <v>3.8600000000000001E-3</v>
      </c>
      <c r="R48" s="7">
        <v>8940</v>
      </c>
      <c r="S48" s="7">
        <v>7.1</v>
      </c>
      <c r="U48" s="8">
        <v>2345</v>
      </c>
      <c r="V48" s="8">
        <f t="shared" si="73"/>
        <v>1699.2753623188405</v>
      </c>
      <c r="W48" s="2">
        <f t="shared" si="74"/>
        <v>14.492753623188406</v>
      </c>
      <c r="X48" s="2">
        <f t="shared" si="75"/>
        <v>20</v>
      </c>
      <c r="Y48" s="2">
        <f t="shared" si="76"/>
        <v>4.8309178743961353E-6</v>
      </c>
      <c r="Z48" s="2">
        <f t="shared" si="77"/>
        <v>6.6666666666666666E-6</v>
      </c>
      <c r="AA48" s="2">
        <f t="shared" si="78"/>
        <v>4.9090177133655391E-2</v>
      </c>
      <c r="AB48" s="2">
        <f t="shared" si="79"/>
        <v>5.5225801494458208E-2</v>
      </c>
      <c r="AC48" s="2">
        <f t="shared" si="80"/>
        <v>0.88625212786118956</v>
      </c>
      <c r="AD48" s="2">
        <f t="shared" si="81"/>
        <v>2.7662657702705538</v>
      </c>
      <c r="AE48" s="2">
        <f t="shared" si="82"/>
        <v>1.8262589490658718</v>
      </c>
      <c r="AF48" s="2">
        <f t="shared" si="83"/>
        <v>791.7244214589291</v>
      </c>
      <c r="AG48" s="2">
        <f t="shared" si="84"/>
        <v>27557.453515773985</v>
      </c>
      <c r="AH48" s="2">
        <f t="shared" si="35"/>
        <v>199.54764676831763</v>
      </c>
      <c r="AI48" s="2">
        <f t="shared" si="36"/>
        <v>0.15162420382165606</v>
      </c>
      <c r="AJ48" s="2">
        <f t="shared" si="37"/>
        <v>7.9617834394904455E-2</v>
      </c>
      <c r="AK48" s="6">
        <f t="shared" si="85"/>
        <v>1083.0790085558149</v>
      </c>
      <c r="AL48" s="6">
        <f t="shared" si="86"/>
        <v>2375.1732643767873</v>
      </c>
      <c r="AN48" s="2">
        <f t="shared" si="87"/>
        <v>0.94000682120468215</v>
      </c>
      <c r="AO48" s="2">
        <f t="shared" si="88"/>
        <v>8.5534207604528909</v>
      </c>
      <c r="AP48" s="2">
        <f t="shared" si="89"/>
        <v>4.4913992650981367</v>
      </c>
      <c r="AQ48" s="2">
        <f t="shared" si="90"/>
        <v>95.200893728412169</v>
      </c>
      <c r="AR48" s="2">
        <f t="shared" si="91"/>
        <v>95.200893728412169</v>
      </c>
      <c r="AS48" s="2">
        <f t="shared" si="92"/>
        <v>190.40178745682434</v>
      </c>
      <c r="AT48" s="2">
        <f t="shared" si="93"/>
        <v>1796.5597060392545</v>
      </c>
      <c r="AU48" s="2">
        <f t="shared" si="94"/>
        <v>1796.5597060392547</v>
      </c>
      <c r="AV48" s="6">
        <f t="shared" si="95"/>
        <v>3593.1194120785094</v>
      </c>
      <c r="AW48" s="6">
        <f t="shared" si="96"/>
        <v>1351.8526909434527</v>
      </c>
      <c r="AY48" s="2">
        <f t="shared" si="97"/>
        <v>4676.1984206343241</v>
      </c>
      <c r="AZ48" s="2">
        <f t="shared" si="98"/>
        <v>99.073426003590356</v>
      </c>
      <c r="BB48" s="2">
        <f t="shared" si="34"/>
        <v>3727.02595532024</v>
      </c>
      <c r="BC48" s="2">
        <f t="shared" si="99"/>
        <v>8192.6996329513368</v>
      </c>
      <c r="BD48" s="7">
        <v>25</v>
      </c>
      <c r="BE48" s="7">
        <f t="shared" si="100"/>
        <v>204817.49082378342</v>
      </c>
    </row>
    <row r="49" spans="1:57" s="2" customFormat="1" x14ac:dyDescent="0.3">
      <c r="A49" s="8">
        <v>500000</v>
      </c>
      <c r="B49" s="8">
        <v>34500</v>
      </c>
      <c r="C49" s="8">
        <v>25000</v>
      </c>
      <c r="D49" s="8">
        <v>50</v>
      </c>
      <c r="E49" s="9">
        <v>3000000</v>
      </c>
      <c r="F49" s="6">
        <v>0.3</v>
      </c>
      <c r="G49" s="5" t="s">
        <v>9</v>
      </c>
      <c r="H49" s="7">
        <v>1.2</v>
      </c>
      <c r="I49" s="7">
        <v>1000</v>
      </c>
      <c r="J49" s="2">
        <f t="shared" si="70"/>
        <v>955.41401273885333</v>
      </c>
      <c r="K49" s="3">
        <f t="shared" si="71"/>
        <v>1.3679999999999999</v>
      </c>
      <c r="L49" s="2">
        <v>3.5E-4</v>
      </c>
      <c r="M49" s="8">
        <v>7850</v>
      </c>
      <c r="N49" s="8">
        <v>3</v>
      </c>
      <c r="O49" s="5" t="s">
        <v>13</v>
      </c>
      <c r="P49" s="1">
        <f t="shared" si="72"/>
        <v>1.6799999999999998E-8</v>
      </c>
      <c r="Q49" s="2">
        <v>3.8600000000000001E-3</v>
      </c>
      <c r="R49" s="7">
        <v>8940</v>
      </c>
      <c r="S49" s="7">
        <v>7.1</v>
      </c>
      <c r="U49" s="8">
        <v>2395</v>
      </c>
      <c r="V49" s="8">
        <f t="shared" si="73"/>
        <v>1735.5072463768115</v>
      </c>
      <c r="W49" s="2">
        <f t="shared" si="74"/>
        <v>14.492753623188406</v>
      </c>
      <c r="X49" s="2">
        <f t="shared" si="75"/>
        <v>20</v>
      </c>
      <c r="Y49" s="2">
        <f t="shared" si="76"/>
        <v>4.8309178743961353E-6</v>
      </c>
      <c r="Z49" s="2">
        <f t="shared" si="77"/>
        <v>6.6666666666666666E-6</v>
      </c>
      <c r="AA49" s="2">
        <f t="shared" si="78"/>
        <v>5.0136876006441219E-2</v>
      </c>
      <c r="AB49" s="2">
        <f t="shared" si="79"/>
        <v>5.4072862006056148E-2</v>
      </c>
      <c r="AC49" s="2">
        <f t="shared" si="80"/>
        <v>0.89565061050783612</v>
      </c>
      <c r="AD49" s="2">
        <f t="shared" si="81"/>
        <v>2.7559363865077477</v>
      </c>
      <c r="AE49" s="2">
        <f t="shared" si="82"/>
        <v>1.8257934985077919</v>
      </c>
      <c r="AF49" s="2">
        <f t="shared" si="83"/>
        <v>774.99815718647562</v>
      </c>
      <c r="AG49" s="2">
        <f t="shared" si="84"/>
        <v>28137.859281785742</v>
      </c>
      <c r="AH49" s="2">
        <f t="shared" si="35"/>
        <v>203.85434949250228</v>
      </c>
      <c r="AI49" s="2">
        <f t="shared" si="36"/>
        <v>0.15162420382165606</v>
      </c>
      <c r="AJ49" s="2">
        <f t="shared" si="37"/>
        <v>7.9617834394904455E-2</v>
      </c>
      <c r="AK49" s="6">
        <f t="shared" si="85"/>
        <v>1060.1974790310985</v>
      </c>
      <c r="AL49" s="6">
        <f t="shared" si="86"/>
        <v>2324.994471559427</v>
      </c>
      <c r="AN49" s="2">
        <f t="shared" si="87"/>
        <v>0.93014288799995581</v>
      </c>
      <c r="AO49" s="2">
        <f t="shared" si="88"/>
        <v>8.6441276530620943</v>
      </c>
      <c r="AP49" s="2">
        <f t="shared" si="89"/>
        <v>4.5390294334499552</v>
      </c>
      <c r="AQ49" s="2">
        <f t="shared" si="90"/>
        <v>96.210475448470788</v>
      </c>
      <c r="AR49" s="2">
        <f t="shared" si="91"/>
        <v>96.210475448470788</v>
      </c>
      <c r="AS49" s="2">
        <f t="shared" si="92"/>
        <v>192.42095089694158</v>
      </c>
      <c r="AT49" s="2">
        <f t="shared" si="93"/>
        <v>1815.611773379982</v>
      </c>
      <c r="AU49" s="2">
        <f t="shared" si="94"/>
        <v>1815.611773379982</v>
      </c>
      <c r="AV49" s="6">
        <f t="shared" si="95"/>
        <v>3631.2235467599639</v>
      </c>
      <c r="AW49" s="6">
        <f t="shared" si="96"/>
        <v>1366.188751368285</v>
      </c>
      <c r="AY49" s="2">
        <f t="shared" si="97"/>
        <v>4691.4210257910627</v>
      </c>
      <c r="AZ49" s="2">
        <f t="shared" si="98"/>
        <v>99.070437730790886</v>
      </c>
      <c r="BB49" s="2">
        <f t="shared" si="34"/>
        <v>3691.183222927712</v>
      </c>
      <c r="BC49" s="2">
        <f t="shared" si="99"/>
        <v>8219.3696371859423</v>
      </c>
      <c r="BD49" s="7">
        <v>25</v>
      </c>
      <c r="BE49" s="7">
        <f t="shared" si="100"/>
        <v>205484.24092964857</v>
      </c>
    </row>
    <row r="50" spans="1:57" s="2" customFormat="1" x14ac:dyDescent="0.3">
      <c r="A50" s="8">
        <v>500000</v>
      </c>
      <c r="B50" s="8">
        <v>34500</v>
      </c>
      <c r="C50" s="8">
        <v>25000</v>
      </c>
      <c r="D50" s="8">
        <v>50</v>
      </c>
      <c r="E50" s="9">
        <v>3000000</v>
      </c>
      <c r="F50" s="6">
        <v>0.3</v>
      </c>
      <c r="G50" s="5" t="s">
        <v>9</v>
      </c>
      <c r="H50" s="7">
        <v>1.2</v>
      </c>
      <c r="I50" s="7">
        <v>1000</v>
      </c>
      <c r="J50" s="2">
        <f t="shared" si="70"/>
        <v>955.41401273885333</v>
      </c>
      <c r="K50" s="3">
        <f t="shared" si="71"/>
        <v>1.3679999999999999</v>
      </c>
      <c r="L50" s="2">
        <v>3.5E-4</v>
      </c>
      <c r="M50" s="8">
        <v>7850</v>
      </c>
      <c r="N50" s="8">
        <v>3</v>
      </c>
      <c r="O50" s="5" t="s">
        <v>13</v>
      </c>
      <c r="P50" s="1">
        <f t="shared" si="72"/>
        <v>1.6799999999999998E-8</v>
      </c>
      <c r="Q50" s="2">
        <v>3.8600000000000001E-3</v>
      </c>
      <c r="R50" s="7">
        <v>8940</v>
      </c>
      <c r="S50" s="7">
        <v>7.1</v>
      </c>
      <c r="U50" s="8">
        <v>2445</v>
      </c>
      <c r="V50" s="8">
        <f t="shared" si="73"/>
        <v>1771.7391304347825</v>
      </c>
      <c r="W50" s="2">
        <f t="shared" si="74"/>
        <v>14.492753623188406</v>
      </c>
      <c r="X50" s="2">
        <f t="shared" si="75"/>
        <v>20</v>
      </c>
      <c r="Y50" s="2">
        <f t="shared" si="76"/>
        <v>4.8309178743961353E-6</v>
      </c>
      <c r="Z50" s="2">
        <f t="shared" si="77"/>
        <v>6.6666666666666666E-6</v>
      </c>
      <c r="AA50" s="2">
        <f t="shared" si="78"/>
        <v>5.1183574879227048E-2</v>
      </c>
      <c r="AB50" s="2">
        <f t="shared" si="79"/>
        <v>5.2967077506954799E-2</v>
      </c>
      <c r="AC50" s="2">
        <f t="shared" si="80"/>
        <v>0.90495148934494429</v>
      </c>
      <c r="AD50" s="2">
        <f t="shared" si="81"/>
        <v>2.7461176851146547</v>
      </c>
      <c r="AE50" s="2">
        <f t="shared" si="82"/>
        <v>1.8255345872297994</v>
      </c>
      <c r="AF50" s="2">
        <f t="shared" si="83"/>
        <v>759.04187099140609</v>
      </c>
      <c r="AG50" s="2">
        <f t="shared" si="84"/>
        <v>28721.215031955457</v>
      </c>
      <c r="AH50" s="2">
        <f t="shared" si="35"/>
        <v>208.13969720113863</v>
      </c>
      <c r="AI50" s="2">
        <f t="shared" si="36"/>
        <v>0.15162420382165606</v>
      </c>
      <c r="AJ50" s="2">
        <f t="shared" si="37"/>
        <v>7.9617834394904455E-2</v>
      </c>
      <c r="AK50" s="6">
        <f t="shared" si="85"/>
        <v>1038.3692795162435</v>
      </c>
      <c r="AL50" s="6">
        <f t="shared" si="86"/>
        <v>2277.1256129742183</v>
      </c>
      <c r="AN50" s="2">
        <f t="shared" si="87"/>
        <v>0.92058309788485515</v>
      </c>
      <c r="AO50" s="2">
        <f t="shared" si="88"/>
        <v>8.7338925491168649</v>
      </c>
      <c r="AP50" s="2">
        <f t="shared" si="89"/>
        <v>4.5861649596286833</v>
      </c>
      <c r="AQ50" s="2">
        <f t="shared" si="90"/>
        <v>97.209572601432498</v>
      </c>
      <c r="AR50" s="2">
        <f t="shared" si="91"/>
        <v>97.209572601432498</v>
      </c>
      <c r="AS50" s="2">
        <f t="shared" si="92"/>
        <v>194.419145202865</v>
      </c>
      <c r="AT50" s="2">
        <f t="shared" si="93"/>
        <v>1834.4659838514733</v>
      </c>
      <c r="AU50" s="2">
        <f t="shared" si="94"/>
        <v>1834.4659838514733</v>
      </c>
      <c r="AV50" s="6">
        <f t="shared" si="95"/>
        <v>3668.9319677029466</v>
      </c>
      <c r="AW50" s="6">
        <f t="shared" si="96"/>
        <v>1380.3759309403415</v>
      </c>
      <c r="AY50" s="2">
        <f t="shared" si="97"/>
        <v>4707.3012472191904</v>
      </c>
      <c r="AZ50" s="2">
        <f t="shared" si="98"/>
        <v>99.067320556768905</v>
      </c>
      <c r="BB50" s="2">
        <f t="shared" si="34"/>
        <v>3657.50154391456</v>
      </c>
      <c r="BC50" s="2">
        <f t="shared" si="99"/>
        <v>8247.1917851280232</v>
      </c>
      <c r="BD50" s="7">
        <v>25</v>
      </c>
      <c r="BE50" s="7">
        <f t="shared" si="100"/>
        <v>206179.79462820059</v>
      </c>
    </row>
    <row r="51" spans="1:57" s="2" customFormat="1" x14ac:dyDescent="0.3">
      <c r="A51" s="8">
        <v>500000</v>
      </c>
      <c r="B51" s="8">
        <v>34500</v>
      </c>
      <c r="C51" s="8">
        <v>25000</v>
      </c>
      <c r="D51" s="8">
        <v>50</v>
      </c>
      <c r="E51" s="9">
        <v>3000000</v>
      </c>
      <c r="F51" s="6">
        <v>0.3</v>
      </c>
      <c r="G51" s="5" t="s">
        <v>9</v>
      </c>
      <c r="H51" s="7">
        <v>1.2</v>
      </c>
      <c r="I51" s="7">
        <v>1000</v>
      </c>
      <c r="J51" s="2">
        <f t="shared" si="70"/>
        <v>955.41401273885333</v>
      </c>
      <c r="K51" s="3">
        <f t="shared" si="71"/>
        <v>1.3679999999999999</v>
      </c>
      <c r="L51" s="2">
        <v>3.5E-4</v>
      </c>
      <c r="M51" s="8">
        <v>7850</v>
      </c>
      <c r="N51" s="8">
        <v>3</v>
      </c>
      <c r="O51" s="5" t="s">
        <v>13</v>
      </c>
      <c r="P51" s="1">
        <f t="shared" si="72"/>
        <v>1.6799999999999998E-8</v>
      </c>
      <c r="Q51" s="2">
        <v>3.8600000000000001E-3</v>
      </c>
      <c r="R51" s="7">
        <v>8940</v>
      </c>
      <c r="S51" s="7">
        <v>7.1</v>
      </c>
      <c r="U51" s="8">
        <v>2495</v>
      </c>
      <c r="V51" s="8">
        <f t="shared" si="73"/>
        <v>1807.9710144927535</v>
      </c>
      <c r="W51" s="2">
        <f t="shared" si="74"/>
        <v>14.492753623188406</v>
      </c>
      <c r="X51" s="2">
        <f t="shared" si="75"/>
        <v>20</v>
      </c>
      <c r="Y51" s="2">
        <f t="shared" si="76"/>
        <v>4.8309178743961353E-6</v>
      </c>
      <c r="Z51" s="2">
        <f t="shared" si="77"/>
        <v>6.6666666666666666E-6</v>
      </c>
      <c r="AA51" s="2">
        <f t="shared" si="78"/>
        <v>5.2230273752012876E-2</v>
      </c>
      <c r="AB51" s="2">
        <f t="shared" si="79"/>
        <v>5.1905613027857511E-2</v>
      </c>
      <c r="AC51" s="2">
        <f t="shared" si="80"/>
        <v>0.91415774351706169</v>
      </c>
      <c r="AD51" s="2">
        <f t="shared" si="81"/>
        <v>2.7367820146664616</v>
      </c>
      <c r="AE51" s="2">
        <f t="shared" si="82"/>
        <v>1.8254698790917616</v>
      </c>
      <c r="AF51" s="2">
        <f t="shared" si="83"/>
        <v>743.80424513445246</v>
      </c>
      <c r="AG51" s="2">
        <f t="shared" si="84"/>
        <v>29307.522067540176</v>
      </c>
      <c r="AH51" s="2">
        <f t="shared" si="35"/>
        <v>212.40366161472878</v>
      </c>
      <c r="AI51" s="2">
        <f t="shared" si="36"/>
        <v>0.15162420382165606</v>
      </c>
      <c r="AJ51" s="2">
        <f t="shared" si="37"/>
        <v>7.9617834394904455E-2</v>
      </c>
      <c r="AK51" s="6">
        <f t="shared" si="85"/>
        <v>1017.5242073439309</v>
      </c>
      <c r="AL51" s="6">
        <f t="shared" si="86"/>
        <v>2231.4127354033571</v>
      </c>
      <c r="AN51" s="2">
        <f t="shared" si="87"/>
        <v>0.91131213557469992</v>
      </c>
      <c r="AO51" s="2">
        <f t="shared" si="88"/>
        <v>8.8227442010184891</v>
      </c>
      <c r="AP51" s="2">
        <f t="shared" si="89"/>
        <v>4.6328209415135939</v>
      </c>
      <c r="AQ51" s="2">
        <f t="shared" si="90"/>
        <v>98.198505205963059</v>
      </c>
      <c r="AR51" s="2">
        <f t="shared" si="91"/>
        <v>98.198505205963059</v>
      </c>
      <c r="AS51" s="2">
        <f t="shared" si="92"/>
        <v>196.39701041192612</v>
      </c>
      <c r="AT51" s="2">
        <f t="shared" si="93"/>
        <v>1853.1283766054378</v>
      </c>
      <c r="AU51" s="2">
        <f t="shared" si="94"/>
        <v>1853.1283766054376</v>
      </c>
      <c r="AV51" s="6">
        <f t="shared" si="95"/>
        <v>3706.2567532108751</v>
      </c>
      <c r="AW51" s="6">
        <f t="shared" si="96"/>
        <v>1394.4187739246754</v>
      </c>
      <c r="AY51" s="2">
        <f t="shared" si="97"/>
        <v>4723.7809605548064</v>
      </c>
      <c r="AZ51" s="2">
        <f t="shared" si="98"/>
        <v>99.064085914167791</v>
      </c>
      <c r="BB51" s="2">
        <f t="shared" si="34"/>
        <v>3625.8315093280326</v>
      </c>
      <c r="BC51" s="2">
        <f t="shared" si="99"/>
        <v>8276.0642428920219</v>
      </c>
      <c r="BD51" s="7">
        <v>25</v>
      </c>
      <c r="BE51" s="7">
        <f t="shared" si="100"/>
        <v>206901.60607230055</v>
      </c>
    </row>
    <row r="52" spans="1:57" s="2" customFormat="1" x14ac:dyDescent="0.3">
      <c r="A52" s="8">
        <v>500000</v>
      </c>
      <c r="B52" s="8">
        <v>34500</v>
      </c>
      <c r="C52" s="8">
        <v>25000</v>
      </c>
      <c r="D52" s="8">
        <v>50</v>
      </c>
      <c r="E52" s="9">
        <v>3000000</v>
      </c>
      <c r="F52" s="6">
        <v>0.3</v>
      </c>
      <c r="G52" s="5" t="s">
        <v>9</v>
      </c>
      <c r="H52" s="7">
        <v>1.2</v>
      </c>
      <c r="I52" s="7">
        <v>1000</v>
      </c>
      <c r="J52" s="2">
        <f t="shared" si="70"/>
        <v>955.41401273885333</v>
      </c>
      <c r="K52" s="3">
        <f t="shared" si="71"/>
        <v>1.3679999999999999</v>
      </c>
      <c r="L52" s="2">
        <v>3.5E-4</v>
      </c>
      <c r="M52" s="8">
        <v>7850</v>
      </c>
      <c r="N52" s="8">
        <v>3</v>
      </c>
      <c r="O52" s="5" t="s">
        <v>13</v>
      </c>
      <c r="P52" s="1">
        <f t="shared" si="72"/>
        <v>1.6799999999999998E-8</v>
      </c>
      <c r="Q52" s="2">
        <v>3.8600000000000001E-3</v>
      </c>
      <c r="R52" s="7">
        <v>8940</v>
      </c>
      <c r="S52" s="7">
        <v>7.1</v>
      </c>
      <c r="U52" s="8">
        <v>2545</v>
      </c>
      <c r="V52" s="8">
        <f t="shared" si="73"/>
        <v>1844.2028985507247</v>
      </c>
      <c r="W52" s="2">
        <f t="shared" si="74"/>
        <v>14.492753623188406</v>
      </c>
      <c r="X52" s="2">
        <f t="shared" si="75"/>
        <v>20</v>
      </c>
      <c r="Y52" s="2">
        <f t="shared" si="76"/>
        <v>4.8309178743961353E-6</v>
      </c>
      <c r="Z52" s="2">
        <f t="shared" si="77"/>
        <v>6.6666666666666666E-6</v>
      </c>
      <c r="AA52" s="2">
        <f t="shared" si="78"/>
        <v>5.3276972624798719E-2</v>
      </c>
      <c r="AB52" s="2">
        <f t="shared" si="79"/>
        <v>5.0885856386838693E-2</v>
      </c>
      <c r="AC52" s="2">
        <f t="shared" si="80"/>
        <v>0.92327220363053253</v>
      </c>
      <c r="AD52" s="2">
        <f t="shared" si="81"/>
        <v>2.7279036919842286</v>
      </c>
      <c r="AE52" s="2">
        <f t="shared" si="82"/>
        <v>1.8255879478073807</v>
      </c>
      <c r="AF52" s="2">
        <f t="shared" si="83"/>
        <v>729.23835814930908</v>
      </c>
      <c r="AG52" s="2">
        <f t="shared" si="84"/>
        <v>29896.780713962096</v>
      </c>
      <c r="AH52" s="2">
        <f t="shared" si="35"/>
        <v>216.64623565891711</v>
      </c>
      <c r="AI52" s="2">
        <f t="shared" si="36"/>
        <v>0.15162420382165606</v>
      </c>
      <c r="AJ52" s="2">
        <f t="shared" si="37"/>
        <v>7.9617834394904455E-2</v>
      </c>
      <c r="AK52" s="6">
        <f t="shared" si="85"/>
        <v>997.59807394825475</v>
      </c>
      <c r="AL52" s="6">
        <f t="shared" si="86"/>
        <v>2187.7150744479272</v>
      </c>
      <c r="AN52" s="2">
        <f t="shared" si="87"/>
        <v>0.90231574417684801</v>
      </c>
      <c r="AO52" s="2">
        <f t="shared" si="88"/>
        <v>8.910709927592281</v>
      </c>
      <c r="AP52" s="2">
        <f t="shared" si="89"/>
        <v>4.6790117242135478</v>
      </c>
      <c r="AQ52" s="2">
        <f t="shared" si="90"/>
        <v>99.177577324806279</v>
      </c>
      <c r="AR52" s="2">
        <f t="shared" si="91"/>
        <v>99.177577324806279</v>
      </c>
      <c r="AS52" s="2">
        <f t="shared" si="92"/>
        <v>198.35515464961256</v>
      </c>
      <c r="AT52" s="2">
        <f t="shared" si="93"/>
        <v>1871.6046896854193</v>
      </c>
      <c r="AU52" s="2">
        <f t="shared" si="94"/>
        <v>1871.6046896854191</v>
      </c>
      <c r="AV52" s="6">
        <f t="shared" si="95"/>
        <v>3743.2093793708382</v>
      </c>
      <c r="AW52" s="6">
        <f t="shared" si="96"/>
        <v>1408.3215980122491</v>
      </c>
      <c r="AY52" s="2">
        <f t="shared" si="97"/>
        <v>4740.8074533190929</v>
      </c>
      <c r="AZ52" s="2">
        <f t="shared" si="98"/>
        <v>99.060744171401765</v>
      </c>
      <c r="BB52" s="2">
        <f t="shared" si="34"/>
        <v>3596.0366724601763</v>
      </c>
      <c r="BC52" s="2">
        <f t="shared" si="99"/>
        <v>8305.8946582150511</v>
      </c>
      <c r="BD52" s="7">
        <v>25</v>
      </c>
      <c r="BE52" s="7">
        <f t="shared" si="100"/>
        <v>207647.36645537626</v>
      </c>
    </row>
    <row r="53" spans="1:57" s="2" customFormat="1" x14ac:dyDescent="0.3">
      <c r="A53" s="8">
        <v>500000</v>
      </c>
      <c r="B53" s="8">
        <v>34500</v>
      </c>
      <c r="C53" s="8">
        <v>25000</v>
      </c>
      <c r="D53" s="8">
        <v>50</v>
      </c>
      <c r="E53" s="9">
        <v>3000000</v>
      </c>
      <c r="F53" s="6">
        <v>0.3</v>
      </c>
      <c r="G53" s="5" t="s">
        <v>9</v>
      </c>
      <c r="H53" s="7">
        <v>1.2</v>
      </c>
      <c r="I53" s="7">
        <v>1000</v>
      </c>
      <c r="J53" s="2">
        <f t="shared" si="70"/>
        <v>955.41401273885333</v>
      </c>
      <c r="K53" s="3">
        <f t="shared" si="71"/>
        <v>1.3679999999999999</v>
      </c>
      <c r="L53" s="2">
        <v>3.5E-4</v>
      </c>
      <c r="M53" s="8">
        <v>7850</v>
      </c>
      <c r="N53" s="8">
        <v>3</v>
      </c>
      <c r="O53" s="5" t="s">
        <v>13</v>
      </c>
      <c r="P53" s="1">
        <f t="shared" si="72"/>
        <v>1.6799999999999998E-8</v>
      </c>
      <c r="Q53" s="2">
        <v>3.8600000000000001E-3</v>
      </c>
      <c r="R53" s="7">
        <v>8940</v>
      </c>
      <c r="S53" s="7">
        <v>7.1</v>
      </c>
      <c r="U53" s="8">
        <v>2595</v>
      </c>
      <c r="V53" s="8">
        <f t="shared" si="73"/>
        <v>1880.4347826086957</v>
      </c>
      <c r="W53" s="2">
        <f t="shared" si="74"/>
        <v>14.492753623188406</v>
      </c>
      <c r="X53" s="2">
        <f t="shared" si="75"/>
        <v>20</v>
      </c>
      <c r="Y53" s="2">
        <f t="shared" si="76"/>
        <v>4.8309178743961353E-6</v>
      </c>
      <c r="Z53" s="2">
        <f t="shared" si="77"/>
        <v>6.6666666666666666E-6</v>
      </c>
      <c r="AA53" s="2">
        <f t="shared" si="78"/>
        <v>5.4323671497584547E-2</v>
      </c>
      <c r="AB53" s="2">
        <f t="shared" si="79"/>
        <v>4.9905396726205968E-2</v>
      </c>
      <c r="AC53" s="2">
        <f t="shared" si="80"/>
        <v>0.93229756191966562</v>
      </c>
      <c r="AD53" s="2">
        <f t="shared" si="81"/>
        <v>2.7194588278599223</v>
      </c>
      <c r="AE53" s="2">
        <f t="shared" si="82"/>
        <v>1.825878194889794</v>
      </c>
      <c r="AF53" s="2">
        <f t="shared" si="83"/>
        <v>715.30122916417633</v>
      </c>
      <c r="AG53" s="2">
        <f t="shared" si="84"/>
        <v>30488.990414320626</v>
      </c>
      <c r="AH53" s="2">
        <f t="shared" si="35"/>
        <v>220.86743143967928</v>
      </c>
      <c r="AI53" s="2">
        <f t="shared" si="36"/>
        <v>0.15162420382165606</v>
      </c>
      <c r="AJ53" s="2">
        <f t="shared" si="37"/>
        <v>7.9617834394904455E-2</v>
      </c>
      <c r="AK53" s="6">
        <f t="shared" si="85"/>
        <v>978.53208149659315</v>
      </c>
      <c r="AL53" s="6">
        <f t="shared" si="86"/>
        <v>2145.9036874925291</v>
      </c>
      <c r="AN53" s="2">
        <f t="shared" si="87"/>
        <v>0.89358063297012846</v>
      </c>
      <c r="AO53" s="2">
        <f t="shared" si="88"/>
        <v>8.9978157122035967</v>
      </c>
      <c r="AP53" s="2">
        <f t="shared" si="89"/>
        <v>4.7247509515876898</v>
      </c>
      <c r="AQ53" s="2">
        <f t="shared" si="90"/>
        <v>100.14707815683043</v>
      </c>
      <c r="AR53" s="2">
        <f t="shared" si="91"/>
        <v>100.14707815683043</v>
      </c>
      <c r="AS53" s="2">
        <f t="shared" si="92"/>
        <v>200.29415631366086</v>
      </c>
      <c r="AT53" s="2">
        <f t="shared" si="93"/>
        <v>1889.9003806350759</v>
      </c>
      <c r="AU53" s="2">
        <f t="shared" si="94"/>
        <v>1889.9003806350761</v>
      </c>
      <c r="AV53" s="6">
        <f t="shared" si="95"/>
        <v>3779.8007612701522</v>
      </c>
      <c r="AW53" s="6">
        <f t="shared" si="96"/>
        <v>1422.0885098269921</v>
      </c>
      <c r="AY53" s="2">
        <f t="shared" si="97"/>
        <v>4758.3328427667457</v>
      </c>
      <c r="AZ53" s="2">
        <f t="shared" si="98"/>
        <v>99.057304747012665</v>
      </c>
      <c r="BB53" s="2">
        <f t="shared" si="34"/>
        <v>3567.9921973195214</v>
      </c>
      <c r="BC53" s="2">
        <f t="shared" si="99"/>
        <v>8336.5991405273398</v>
      </c>
      <c r="BD53" s="7">
        <v>25</v>
      </c>
      <c r="BE53" s="7">
        <f t="shared" si="100"/>
        <v>208414.97851318351</v>
      </c>
    </row>
    <row r="54" spans="1:57" s="2" customFormat="1" x14ac:dyDescent="0.3">
      <c r="A54" s="8">
        <v>500000</v>
      </c>
      <c r="B54" s="8">
        <v>34500</v>
      </c>
      <c r="C54" s="8">
        <v>25000</v>
      </c>
      <c r="D54" s="8">
        <v>50</v>
      </c>
      <c r="E54" s="9">
        <v>3000000</v>
      </c>
      <c r="F54" s="6">
        <v>0.3</v>
      </c>
      <c r="G54" s="5" t="s">
        <v>9</v>
      </c>
      <c r="H54" s="7">
        <v>1.2</v>
      </c>
      <c r="I54" s="7">
        <v>1000</v>
      </c>
      <c r="J54" s="2">
        <f t="shared" si="70"/>
        <v>955.41401273885333</v>
      </c>
      <c r="K54" s="3">
        <f t="shared" si="71"/>
        <v>1.3679999999999999</v>
      </c>
      <c r="L54" s="2">
        <v>3.5E-4</v>
      </c>
      <c r="M54" s="8">
        <v>7850</v>
      </c>
      <c r="N54" s="8">
        <v>3</v>
      </c>
      <c r="O54" s="5" t="s">
        <v>13</v>
      </c>
      <c r="P54" s="1">
        <f t="shared" si="72"/>
        <v>1.6799999999999998E-8</v>
      </c>
      <c r="Q54" s="2">
        <v>3.8600000000000001E-3</v>
      </c>
      <c r="R54" s="7">
        <v>8940</v>
      </c>
      <c r="S54" s="7">
        <v>7.1</v>
      </c>
      <c r="U54" s="8">
        <v>2645</v>
      </c>
      <c r="V54" s="8">
        <f t="shared" si="73"/>
        <v>1916.6666666666667</v>
      </c>
      <c r="W54" s="2">
        <f t="shared" si="74"/>
        <v>14.492753623188406</v>
      </c>
      <c r="X54" s="2">
        <f t="shared" si="75"/>
        <v>20</v>
      </c>
      <c r="Y54" s="2">
        <f t="shared" si="76"/>
        <v>4.8309178743961353E-6</v>
      </c>
      <c r="Z54" s="2">
        <f t="shared" si="77"/>
        <v>6.6666666666666666E-6</v>
      </c>
      <c r="AA54" s="2">
        <f t="shared" si="78"/>
        <v>5.5370370370370375E-2</v>
      </c>
      <c r="AB54" s="2">
        <f t="shared" si="79"/>
        <v>4.8962005483744603E-2</v>
      </c>
      <c r="AC54" s="2">
        <f t="shared" si="80"/>
        <v>0.94123638153543876</v>
      </c>
      <c r="AD54" s="2">
        <f t="shared" si="81"/>
        <v>2.7114251711733277</v>
      </c>
      <c r="AE54" s="2">
        <f t="shared" si="82"/>
        <v>1.8263307763543832</v>
      </c>
      <c r="AF54" s="2">
        <f t="shared" si="83"/>
        <v>701.95341727290952</v>
      </c>
      <c r="AG54" s="2">
        <f t="shared" si="84"/>
        <v>31084.149813551616</v>
      </c>
      <c r="AH54" s="2">
        <f t="shared" si="35"/>
        <v>225.06727840276895</v>
      </c>
      <c r="AI54" s="2">
        <f t="shared" si="36"/>
        <v>0.15162420382165606</v>
      </c>
      <c r="AJ54" s="2">
        <f t="shared" si="37"/>
        <v>7.9617834394904455E-2</v>
      </c>
      <c r="AK54" s="6">
        <f t="shared" si="85"/>
        <v>960.27227482934018</v>
      </c>
      <c r="AL54" s="6">
        <f t="shared" si="86"/>
        <v>2105.8602518187286</v>
      </c>
      <c r="AN54" s="2">
        <f t="shared" si="87"/>
        <v>0.88509439481894447</v>
      </c>
      <c r="AO54" s="2">
        <f t="shared" si="88"/>
        <v>9.0840862924052068</v>
      </c>
      <c r="AP54" s="2">
        <f t="shared" si="89"/>
        <v>4.7700516133192643</v>
      </c>
      <c r="AQ54" s="2">
        <f t="shared" si="90"/>
        <v>101.10728303481743</v>
      </c>
      <c r="AR54" s="2">
        <f t="shared" si="91"/>
        <v>101.10728303481743</v>
      </c>
      <c r="AS54" s="2">
        <f t="shared" si="92"/>
        <v>202.21456606963486</v>
      </c>
      <c r="AT54" s="2">
        <f t="shared" si="93"/>
        <v>1908.0206453277058</v>
      </c>
      <c r="AU54" s="2">
        <f t="shared" si="94"/>
        <v>1908.0206453277058</v>
      </c>
      <c r="AV54" s="6">
        <f t="shared" si="95"/>
        <v>3816.0412906554116</v>
      </c>
      <c r="AW54" s="6">
        <f t="shared" si="96"/>
        <v>1435.7234190944073</v>
      </c>
      <c r="AY54" s="2">
        <f t="shared" si="97"/>
        <v>4776.313565484752</v>
      </c>
      <c r="AZ54" s="2">
        <f t="shared" si="98"/>
        <v>99.05377620995182</v>
      </c>
      <c r="BB54" s="2">
        <f t="shared" si="34"/>
        <v>3541.5836709131358</v>
      </c>
      <c r="BC54" s="2">
        <f t="shared" si="99"/>
        <v>8368.1013667292864</v>
      </c>
      <c r="BD54" s="7">
        <v>25</v>
      </c>
      <c r="BE54" s="7">
        <f t="shared" si="100"/>
        <v>209202.53416823217</v>
      </c>
    </row>
    <row r="55" spans="1:57" s="2" customFormat="1" x14ac:dyDescent="0.3">
      <c r="A55" s="8">
        <v>500000</v>
      </c>
      <c r="B55" s="8">
        <v>34500</v>
      </c>
      <c r="C55" s="8">
        <v>25000</v>
      </c>
      <c r="D55" s="8">
        <v>50</v>
      </c>
      <c r="E55" s="9">
        <v>3000000</v>
      </c>
      <c r="F55" s="6">
        <v>0.3</v>
      </c>
      <c r="G55" s="5" t="s">
        <v>9</v>
      </c>
      <c r="H55" s="7">
        <v>1.2</v>
      </c>
      <c r="I55" s="7">
        <v>1000</v>
      </c>
      <c r="J55" s="2">
        <f t="shared" si="70"/>
        <v>955.41401273885333</v>
      </c>
      <c r="K55" s="3">
        <f t="shared" si="71"/>
        <v>1.3679999999999999</v>
      </c>
      <c r="L55" s="2">
        <v>3.5E-4</v>
      </c>
      <c r="M55" s="8">
        <v>7850</v>
      </c>
      <c r="N55" s="8">
        <v>3</v>
      </c>
      <c r="O55" s="5" t="s">
        <v>13</v>
      </c>
      <c r="P55" s="1">
        <f t="shared" si="72"/>
        <v>1.6799999999999998E-8</v>
      </c>
      <c r="Q55" s="2">
        <v>3.8600000000000001E-3</v>
      </c>
      <c r="R55" s="7">
        <v>8940</v>
      </c>
      <c r="S55" s="7">
        <v>7.1</v>
      </c>
      <c r="U55" s="8">
        <v>2695</v>
      </c>
      <c r="V55" s="8">
        <f t="shared" si="73"/>
        <v>1952.8985507246377</v>
      </c>
      <c r="W55" s="2">
        <f t="shared" si="74"/>
        <v>14.492753623188406</v>
      </c>
      <c r="X55" s="2">
        <f t="shared" si="75"/>
        <v>20</v>
      </c>
      <c r="Y55" s="2">
        <f t="shared" si="76"/>
        <v>4.8309178743961353E-6</v>
      </c>
      <c r="Z55" s="2">
        <f t="shared" si="77"/>
        <v>6.6666666666666666E-6</v>
      </c>
      <c r="AA55" s="2">
        <f t="shared" si="78"/>
        <v>5.6417069243156204E-2</v>
      </c>
      <c r="AB55" s="2">
        <f t="shared" si="79"/>
        <v>4.8053619482190904E-2</v>
      </c>
      <c r="AC55" s="2">
        <f t="shared" si="80"/>
        <v>0.95009110504756289</v>
      </c>
      <c r="AD55" s="2">
        <f t="shared" si="81"/>
        <v>2.7037819691568044</v>
      </c>
      <c r="AE55" s="2">
        <f t="shared" si="82"/>
        <v>1.8269365371021835</v>
      </c>
      <c r="AF55" s="2">
        <f t="shared" si="83"/>
        <v>689.15866840035596</v>
      </c>
      <c r="AG55" s="2">
        <f t="shared" si="84"/>
        <v>31682.256834285959</v>
      </c>
      <c r="AH55" s="2">
        <f t="shared" si="35"/>
        <v>229.24582165939918</v>
      </c>
      <c r="AI55" s="2">
        <f t="shared" si="36"/>
        <v>0.15162420382165606</v>
      </c>
      <c r="AJ55" s="2">
        <f t="shared" si="37"/>
        <v>7.9617834394904455E-2</v>
      </c>
      <c r="AK55" s="6">
        <f t="shared" si="85"/>
        <v>942.76905837168692</v>
      </c>
      <c r="AL55" s="6">
        <f t="shared" si="86"/>
        <v>2067.4760052010679</v>
      </c>
      <c r="AN55" s="2">
        <f t="shared" si="87"/>
        <v>0.87684543205462073</v>
      </c>
      <c r="AO55" s="2">
        <f t="shared" si="88"/>
        <v>9.1695452419926742</v>
      </c>
      <c r="AP55" s="2">
        <f t="shared" si="89"/>
        <v>4.814926088002875</v>
      </c>
      <c r="AQ55" s="2">
        <f t="shared" si="90"/>
        <v>102.05845433875166</v>
      </c>
      <c r="AR55" s="2">
        <f t="shared" si="91"/>
        <v>102.05845433875166</v>
      </c>
      <c r="AS55" s="2">
        <f t="shared" si="92"/>
        <v>204.11690867750332</v>
      </c>
      <c r="AT55" s="2">
        <f t="shared" si="93"/>
        <v>1925.9704352011497</v>
      </c>
      <c r="AU55" s="2">
        <f t="shared" si="94"/>
        <v>1925.9704352011499</v>
      </c>
      <c r="AV55" s="6">
        <f t="shared" si="95"/>
        <v>3851.9408704022999</v>
      </c>
      <c r="AW55" s="6">
        <f t="shared" si="96"/>
        <v>1449.2300516102734</v>
      </c>
      <c r="AY55" s="2">
        <f t="shared" si="97"/>
        <v>4794.7099287739866</v>
      </c>
      <c r="AZ55" s="2">
        <f t="shared" si="98"/>
        <v>99.050166367739763</v>
      </c>
      <c r="BB55" s="2">
        <f t="shared" si="34"/>
        <v>3516.7060568113411</v>
      </c>
      <c r="BC55" s="2">
        <f t="shared" si="99"/>
        <v>8400.3317952120251</v>
      </c>
      <c r="BD55" s="7">
        <v>25</v>
      </c>
      <c r="BE55" s="7">
        <f t="shared" si="100"/>
        <v>210008.29488030061</v>
      </c>
    </row>
    <row r="56" spans="1:57" s="2" customFormat="1" x14ac:dyDescent="0.3">
      <c r="A56" s="8">
        <v>500000</v>
      </c>
      <c r="B56" s="8">
        <v>34500</v>
      </c>
      <c r="C56" s="8">
        <v>25000</v>
      </c>
      <c r="D56" s="8">
        <v>50</v>
      </c>
      <c r="E56" s="9">
        <v>3000000</v>
      </c>
      <c r="F56" s="6">
        <v>0.3</v>
      </c>
      <c r="G56" s="5" t="s">
        <v>9</v>
      </c>
      <c r="H56" s="7">
        <v>1.2</v>
      </c>
      <c r="I56" s="7">
        <v>1000</v>
      </c>
      <c r="J56" s="2">
        <f t="shared" si="70"/>
        <v>955.41401273885333</v>
      </c>
      <c r="K56" s="3">
        <f t="shared" si="71"/>
        <v>1.3679999999999999</v>
      </c>
      <c r="L56" s="2">
        <v>3.5E-4</v>
      </c>
      <c r="M56" s="8">
        <v>7850</v>
      </c>
      <c r="N56" s="8">
        <v>3</v>
      </c>
      <c r="O56" s="5" t="s">
        <v>13</v>
      </c>
      <c r="P56" s="1">
        <f t="shared" si="72"/>
        <v>1.6799999999999998E-8</v>
      </c>
      <c r="Q56" s="2">
        <v>3.8600000000000001E-3</v>
      </c>
      <c r="R56" s="7">
        <v>8940</v>
      </c>
      <c r="S56" s="7">
        <v>7.1</v>
      </c>
      <c r="U56" s="8">
        <v>2745</v>
      </c>
      <c r="V56" s="8">
        <f t="shared" si="73"/>
        <v>1989.1304347826087</v>
      </c>
      <c r="W56" s="2">
        <f t="shared" si="74"/>
        <v>14.492753623188406</v>
      </c>
      <c r="X56" s="2">
        <f t="shared" si="75"/>
        <v>20</v>
      </c>
      <c r="Y56" s="2">
        <f t="shared" si="76"/>
        <v>4.8309178743961353E-6</v>
      </c>
      <c r="Z56" s="2">
        <f t="shared" si="77"/>
        <v>6.6666666666666666E-6</v>
      </c>
      <c r="AA56" s="2">
        <f t="shared" si="78"/>
        <v>5.7463768115942032E-2</v>
      </c>
      <c r="AB56" s="2">
        <f t="shared" si="79"/>
        <v>4.7178325866850453E-2</v>
      </c>
      <c r="AC56" s="2">
        <f t="shared" si="80"/>
        <v>0.958864062239832</v>
      </c>
      <c r="AD56" s="2">
        <f t="shared" si="81"/>
        <v>2.6965098418734228</v>
      </c>
      <c r="AE56" s="2">
        <f t="shared" si="82"/>
        <v>1.8276869520566272</v>
      </c>
      <c r="AF56" s="2">
        <f t="shared" si="83"/>
        <v>676.88360326273823</v>
      </c>
      <c r="AG56" s="2">
        <f t="shared" si="84"/>
        <v>32283.308745327198</v>
      </c>
      <c r="AH56" s="2">
        <f t="shared" si="35"/>
        <v>233.40312046207615</v>
      </c>
      <c r="AI56" s="2">
        <f t="shared" si="36"/>
        <v>0.15162420382165606</v>
      </c>
      <c r="AJ56" s="2">
        <f t="shared" si="37"/>
        <v>7.9617834394904455E-2</v>
      </c>
      <c r="AK56" s="6">
        <f t="shared" si="85"/>
        <v>925.97676926342581</v>
      </c>
      <c r="AL56" s="6">
        <f t="shared" si="86"/>
        <v>2030.6508097882147</v>
      </c>
      <c r="AN56" s="2">
        <f t="shared" si="87"/>
        <v>0.86882288981679534</v>
      </c>
      <c r="AO56" s="2">
        <f t="shared" si="88"/>
        <v>9.2542150462390271</v>
      </c>
      <c r="AP56" s="2">
        <f t="shared" si="89"/>
        <v>4.8593861826501925</v>
      </c>
      <c r="AQ56" s="2">
        <f t="shared" si="90"/>
        <v>103.00084233319373</v>
      </c>
      <c r="AR56" s="2">
        <f t="shared" si="91"/>
        <v>103.00084233319375</v>
      </c>
      <c r="AS56" s="2">
        <f t="shared" si="92"/>
        <v>206.00168466638746</v>
      </c>
      <c r="AT56" s="2">
        <f t="shared" si="93"/>
        <v>1943.7544730600771</v>
      </c>
      <c r="AU56" s="2">
        <f t="shared" si="94"/>
        <v>1943.7544730600769</v>
      </c>
      <c r="AV56" s="6">
        <f t="shared" si="95"/>
        <v>3887.5089461201542</v>
      </c>
      <c r="AW56" s="6">
        <f t="shared" si="96"/>
        <v>1462.6119611313509</v>
      </c>
      <c r="AY56" s="2">
        <f t="shared" si="97"/>
        <v>4813.4857153835801</v>
      </c>
      <c r="AZ56" s="2">
        <f t="shared" si="98"/>
        <v>99.046482344154825</v>
      </c>
      <c r="BB56" s="2">
        <f t="shared" si="34"/>
        <v>3493.2627709195658</v>
      </c>
      <c r="BC56" s="2">
        <f t="shared" si="99"/>
        <v>8433.2269733520316</v>
      </c>
      <c r="BD56" s="7">
        <v>25</v>
      </c>
      <c r="BE56" s="7">
        <f t="shared" si="100"/>
        <v>210830.67433380079</v>
      </c>
    </row>
    <row r="57" spans="1:57" s="2" customFormat="1" x14ac:dyDescent="0.3">
      <c r="A57" s="8">
        <v>500000</v>
      </c>
      <c r="B57" s="8">
        <v>34500</v>
      </c>
      <c r="C57" s="8">
        <v>25000</v>
      </c>
      <c r="D57" s="8">
        <v>50</v>
      </c>
      <c r="E57" s="9">
        <v>3000000</v>
      </c>
      <c r="F57" s="6">
        <v>0.3</v>
      </c>
      <c r="G57" s="5" t="s">
        <v>9</v>
      </c>
      <c r="H57" s="7">
        <v>1.2</v>
      </c>
      <c r="I57" s="7">
        <v>1000</v>
      </c>
      <c r="J57" s="2">
        <f t="shared" si="70"/>
        <v>955.41401273885333</v>
      </c>
      <c r="K57" s="3">
        <f t="shared" si="71"/>
        <v>1.3679999999999999</v>
      </c>
      <c r="L57" s="2">
        <v>3.5E-4</v>
      </c>
      <c r="M57" s="8">
        <v>7850</v>
      </c>
      <c r="N57" s="8">
        <v>3</v>
      </c>
      <c r="O57" s="5" t="s">
        <v>13</v>
      </c>
      <c r="P57" s="1">
        <f t="shared" si="72"/>
        <v>1.6799999999999998E-8</v>
      </c>
      <c r="Q57" s="2">
        <v>3.8600000000000001E-3</v>
      </c>
      <c r="R57" s="7">
        <v>8940</v>
      </c>
      <c r="S57" s="7">
        <v>7.1</v>
      </c>
      <c r="U57" s="8">
        <v>2795</v>
      </c>
      <c r="V57" s="8">
        <f t="shared" si="73"/>
        <v>2025.3623188405797</v>
      </c>
      <c r="W57" s="2">
        <f t="shared" si="74"/>
        <v>14.492753623188406</v>
      </c>
      <c r="X57" s="2">
        <f t="shared" si="75"/>
        <v>20</v>
      </c>
      <c r="Y57" s="2">
        <f t="shared" si="76"/>
        <v>4.8309178743961353E-6</v>
      </c>
      <c r="Z57" s="2">
        <f t="shared" si="77"/>
        <v>6.6666666666666666E-6</v>
      </c>
      <c r="AA57" s="2">
        <f t="shared" si="78"/>
        <v>5.8510466988727861E-2</v>
      </c>
      <c r="AB57" s="2">
        <f t="shared" si="79"/>
        <v>4.6334348659930046E-2</v>
      </c>
      <c r="AC57" s="2">
        <f t="shared" si="80"/>
        <v>0.96755747726925545</v>
      </c>
      <c r="AD57" s="2">
        <f t="shared" si="81"/>
        <v>2.6895906692361011</v>
      </c>
      <c r="AE57" s="2">
        <f t="shared" si="82"/>
        <v>1.8285740732526783</v>
      </c>
      <c r="AF57" s="2">
        <f t="shared" si="83"/>
        <v>665.09744098569479</v>
      </c>
      <c r="AG57" s="2">
        <f t="shared" si="84"/>
        <v>32887.302223552317</v>
      </c>
      <c r="AH57" s="2">
        <f t="shared" si="35"/>
        <v>237.53924681621956</v>
      </c>
      <c r="AI57" s="2">
        <f t="shared" si="36"/>
        <v>0.15162420382165606</v>
      </c>
      <c r="AJ57" s="2">
        <f t="shared" si="37"/>
        <v>7.9617834394904455E-2</v>
      </c>
      <c r="AK57" s="6">
        <f t="shared" si="85"/>
        <v>909.85329926843042</v>
      </c>
      <c r="AL57" s="6">
        <f t="shared" si="86"/>
        <v>1995.2923229570843</v>
      </c>
      <c r="AN57" s="2">
        <f t="shared" si="87"/>
        <v>0.86101659598342284</v>
      </c>
      <c r="AO57" s="2">
        <f t="shared" si="88"/>
        <v>9.3381171709891841</v>
      </c>
      <c r="AP57" s="2">
        <f t="shared" si="89"/>
        <v>4.9034431689714264</v>
      </c>
      <c r="AQ57" s="2">
        <f t="shared" si="90"/>
        <v>103.93468593631199</v>
      </c>
      <c r="AR57" s="2">
        <f t="shared" si="91"/>
        <v>103.93468593631198</v>
      </c>
      <c r="AS57" s="2">
        <f t="shared" si="92"/>
        <v>207.86937187262396</v>
      </c>
      <c r="AT57" s="2">
        <f t="shared" si="93"/>
        <v>1961.3772675885705</v>
      </c>
      <c r="AU57" s="2">
        <f t="shared" si="94"/>
        <v>1961.3772675885707</v>
      </c>
      <c r="AV57" s="6">
        <f t="shared" si="95"/>
        <v>3922.7545351771414</v>
      </c>
      <c r="AW57" s="6">
        <f t="shared" si="96"/>
        <v>1475.87254029563</v>
      </c>
      <c r="AY57" s="2">
        <f t="shared" si="97"/>
        <v>4832.6078344455718</v>
      </c>
      <c r="AZ57" s="2">
        <f t="shared" si="98"/>
        <v>99.042730647852622</v>
      </c>
      <c r="BB57" s="2">
        <f t="shared" si="34"/>
        <v>3471.164863252714</v>
      </c>
      <c r="BC57" s="2">
        <f t="shared" si="99"/>
        <v>8466.7289259486424</v>
      </c>
      <c r="BD57" s="7">
        <v>25</v>
      </c>
      <c r="BE57" s="7">
        <f t="shared" si="100"/>
        <v>211668.22314871606</v>
      </c>
    </row>
    <row r="58" spans="1:57" s="2" customFormat="1" x14ac:dyDescent="0.3">
      <c r="A58" s="8">
        <v>500000</v>
      </c>
      <c r="B58" s="8">
        <v>34500</v>
      </c>
      <c r="C58" s="8">
        <v>25000</v>
      </c>
      <c r="D58" s="8">
        <v>50</v>
      </c>
      <c r="E58" s="9">
        <v>3000000</v>
      </c>
      <c r="F58" s="6">
        <v>0.3</v>
      </c>
      <c r="G58" s="5" t="s">
        <v>9</v>
      </c>
      <c r="H58" s="7">
        <v>1.2</v>
      </c>
      <c r="I58" s="7">
        <v>1000</v>
      </c>
      <c r="J58" s="2">
        <f t="shared" si="70"/>
        <v>955.41401273885333</v>
      </c>
      <c r="K58" s="3">
        <f t="shared" si="71"/>
        <v>1.3679999999999999</v>
      </c>
      <c r="L58" s="2">
        <v>3.5E-4</v>
      </c>
      <c r="M58" s="8">
        <v>7850</v>
      </c>
      <c r="N58" s="8">
        <v>3</v>
      </c>
      <c r="O58" s="5" t="s">
        <v>13</v>
      </c>
      <c r="P58" s="1">
        <f t="shared" si="72"/>
        <v>1.6799999999999998E-8</v>
      </c>
      <c r="Q58" s="2">
        <v>3.8600000000000001E-3</v>
      </c>
      <c r="R58" s="7">
        <v>8940</v>
      </c>
      <c r="S58" s="7">
        <v>7.1</v>
      </c>
      <c r="U58" s="8">
        <v>2845</v>
      </c>
      <c r="V58" s="8">
        <f t="shared" si="73"/>
        <v>2061.5942028985505</v>
      </c>
      <c r="W58" s="2">
        <f t="shared" si="74"/>
        <v>14.492753623188406</v>
      </c>
      <c r="X58" s="2">
        <f t="shared" si="75"/>
        <v>20</v>
      </c>
      <c r="Y58" s="2">
        <f t="shared" si="76"/>
        <v>4.8309178743961353E-6</v>
      </c>
      <c r="Z58" s="2">
        <f t="shared" si="77"/>
        <v>6.6666666666666666E-6</v>
      </c>
      <c r="AA58" s="2">
        <f t="shared" si="78"/>
        <v>5.9557165861513689E-2</v>
      </c>
      <c r="AB58" s="2">
        <f t="shared" si="79"/>
        <v>4.5520036732690505E-2</v>
      </c>
      <c r="AC58" s="2">
        <f t="shared" si="80"/>
        <v>0.97617347525130949</v>
      </c>
      <c r="AD58" s="2">
        <f t="shared" si="81"/>
        <v>2.6830074891179749</v>
      </c>
      <c r="AE58" s="2">
        <f t="shared" si="82"/>
        <v>1.8295904821846423</v>
      </c>
      <c r="AF58" s="2">
        <f t="shared" si="83"/>
        <v>653.77175374538297</v>
      </c>
      <c r="AG58" s="2">
        <f t="shared" si="84"/>
        <v>33494.233409941982</v>
      </c>
      <c r="AH58" s="2">
        <f t="shared" si="35"/>
        <v>241.65428421471134</v>
      </c>
      <c r="AI58" s="2">
        <f t="shared" si="36"/>
        <v>0.15162420382165606</v>
      </c>
      <c r="AJ58" s="2">
        <f t="shared" si="37"/>
        <v>7.9617834394904455E-2</v>
      </c>
      <c r="AK58" s="6">
        <f t="shared" si="85"/>
        <v>894.35975912368383</v>
      </c>
      <c r="AL58" s="6">
        <f t="shared" si="86"/>
        <v>1961.3152612361489</v>
      </c>
      <c r="AN58" s="2">
        <f t="shared" si="87"/>
        <v>0.85341700693333278</v>
      </c>
      <c r="AO58" s="2">
        <f t="shared" si="88"/>
        <v>9.4212721262157224</v>
      </c>
      <c r="AP58" s="2">
        <f t="shared" si="89"/>
        <v>4.9471078167484368</v>
      </c>
      <c r="AQ58" s="2">
        <f t="shared" si="90"/>
        <v>104.86021342726795</v>
      </c>
      <c r="AR58" s="2">
        <f t="shared" si="91"/>
        <v>104.86021342726795</v>
      </c>
      <c r="AS58" s="2">
        <f t="shared" si="92"/>
        <v>209.7204268545359</v>
      </c>
      <c r="AT58" s="2">
        <f t="shared" si="93"/>
        <v>1978.8431266993746</v>
      </c>
      <c r="AU58" s="2">
        <f t="shared" si="94"/>
        <v>1978.8431266993746</v>
      </c>
      <c r="AV58" s="6">
        <f t="shared" si="95"/>
        <v>3957.6862533987492</v>
      </c>
      <c r="AW58" s="6">
        <f t="shared" si="96"/>
        <v>1489.0150306672049</v>
      </c>
      <c r="AY58" s="2">
        <f t="shared" si="97"/>
        <v>4852.0460125224326</v>
      </c>
      <c r="AZ58" s="2">
        <f t="shared" si="98"/>
        <v>99.038917233109117</v>
      </c>
      <c r="BB58" s="2">
        <f t="shared" si="34"/>
        <v>3450.330291903354</v>
      </c>
      <c r="BC58" s="2">
        <f t="shared" si="99"/>
        <v>8500.7846139393041</v>
      </c>
      <c r="BD58" s="7">
        <v>25</v>
      </c>
      <c r="BE58" s="7">
        <f t="shared" si="100"/>
        <v>212519.61534848259</v>
      </c>
    </row>
    <row r="59" spans="1:57" s="2" customFormat="1" x14ac:dyDescent="0.3">
      <c r="A59" s="8">
        <v>500000</v>
      </c>
      <c r="B59" s="8">
        <v>34500</v>
      </c>
      <c r="C59" s="8">
        <v>25000</v>
      </c>
      <c r="D59" s="8">
        <v>50</v>
      </c>
      <c r="E59" s="9">
        <v>3000000</v>
      </c>
      <c r="F59" s="6">
        <v>0.3</v>
      </c>
      <c r="G59" s="5" t="s">
        <v>9</v>
      </c>
      <c r="H59" s="7">
        <v>1.2</v>
      </c>
      <c r="I59" s="7">
        <v>1000</v>
      </c>
      <c r="J59" s="2">
        <f t="shared" si="70"/>
        <v>955.41401273885333</v>
      </c>
      <c r="K59" s="3">
        <f t="shared" si="71"/>
        <v>1.3679999999999999</v>
      </c>
      <c r="L59" s="2">
        <v>3.5E-4</v>
      </c>
      <c r="M59" s="8">
        <v>7850</v>
      </c>
      <c r="N59" s="8">
        <v>3</v>
      </c>
      <c r="O59" s="5" t="s">
        <v>13</v>
      </c>
      <c r="P59" s="1">
        <f t="shared" si="72"/>
        <v>1.6799999999999998E-8</v>
      </c>
      <c r="Q59" s="2">
        <v>3.8600000000000001E-3</v>
      </c>
      <c r="R59" s="7">
        <v>8940</v>
      </c>
      <c r="S59" s="7">
        <v>7.1</v>
      </c>
      <c r="U59" s="8">
        <v>2895</v>
      </c>
      <c r="V59" s="8">
        <f t="shared" si="73"/>
        <v>2097.8260869565215</v>
      </c>
      <c r="W59" s="2">
        <f t="shared" si="74"/>
        <v>14.492753623188406</v>
      </c>
      <c r="X59" s="2">
        <f t="shared" si="75"/>
        <v>20</v>
      </c>
      <c r="Y59" s="2">
        <f t="shared" si="76"/>
        <v>4.8309178743961353E-6</v>
      </c>
      <c r="Z59" s="2">
        <f t="shared" si="77"/>
        <v>6.6666666666666666E-6</v>
      </c>
      <c r="AA59" s="2">
        <f t="shared" si="78"/>
        <v>6.0603864734299517E-2</v>
      </c>
      <c r="AB59" s="2">
        <f t="shared" si="79"/>
        <v>4.4733853024008459E-2</v>
      </c>
      <c r="AC59" s="2">
        <f t="shared" si="80"/>
        <v>0.98471408832655194</v>
      </c>
      <c r="AD59" s="2">
        <f t="shared" si="81"/>
        <v>2.6767444052938756</v>
      </c>
      <c r="AE59" s="2">
        <f t="shared" si="82"/>
        <v>1.8307292468102139</v>
      </c>
      <c r="AF59" s="2">
        <f t="shared" si="83"/>
        <v>642.88024847046029</v>
      </c>
      <c r="AG59" s="2">
        <f t="shared" si="84"/>
        <v>34104.097960361061</v>
      </c>
      <c r="AH59" s="2">
        <f t="shared" si="35"/>
        <v>245.74832648384961</v>
      </c>
      <c r="AI59" s="2">
        <f t="shared" si="36"/>
        <v>0.15162420382165606</v>
      </c>
      <c r="AJ59" s="2">
        <f t="shared" si="37"/>
        <v>7.9617834394904455E-2</v>
      </c>
      <c r="AK59" s="6">
        <f t="shared" si="85"/>
        <v>879.46017990758958</v>
      </c>
      <c r="AL59" s="6">
        <f t="shared" si="86"/>
        <v>1928.640745411381</v>
      </c>
      <c r="AN59" s="2">
        <f t="shared" si="87"/>
        <v>0.84601515848366182</v>
      </c>
      <c r="AO59" s="2">
        <f t="shared" si="88"/>
        <v>9.5036995245691358</v>
      </c>
      <c r="AP59" s="2">
        <f t="shared" si="89"/>
        <v>4.9903904245794664</v>
      </c>
      <c r="AQ59" s="2">
        <f t="shared" si="90"/>
        <v>105.77764309788984</v>
      </c>
      <c r="AR59" s="2">
        <f t="shared" si="91"/>
        <v>105.77764309788982</v>
      </c>
      <c r="AS59" s="2">
        <f t="shared" si="92"/>
        <v>211.55528619577967</v>
      </c>
      <c r="AT59" s="2">
        <f t="shared" si="93"/>
        <v>1996.1561698317867</v>
      </c>
      <c r="AU59" s="2">
        <f t="shared" si="94"/>
        <v>1996.1561698317864</v>
      </c>
      <c r="AV59" s="6">
        <f t="shared" si="95"/>
        <v>3992.3123396635729</v>
      </c>
      <c r="AW59" s="6">
        <f t="shared" si="96"/>
        <v>1502.0425319900355</v>
      </c>
      <c r="AY59" s="2">
        <f t="shared" si="97"/>
        <v>4871.7725195711628</v>
      </c>
      <c r="AZ59" s="2">
        <f t="shared" si="98"/>
        <v>99.03504755370686</v>
      </c>
      <c r="BB59" s="2">
        <f t="shared" si="34"/>
        <v>3430.6832774014165</v>
      </c>
      <c r="BC59" s="2">
        <f t="shared" si="99"/>
        <v>8535.3454542886775</v>
      </c>
      <c r="BD59" s="7">
        <v>25</v>
      </c>
      <c r="BE59" s="7">
        <f t="shared" si="100"/>
        <v>213383.63635721695</v>
      </c>
    </row>
    <row r="60" spans="1:57" s="2" customFormat="1" x14ac:dyDescent="0.3">
      <c r="A60" s="8">
        <v>500000</v>
      </c>
      <c r="B60" s="8">
        <v>34500</v>
      </c>
      <c r="C60" s="8">
        <v>25000</v>
      </c>
      <c r="D60" s="8">
        <v>50</v>
      </c>
      <c r="E60" s="9">
        <v>3000000</v>
      </c>
      <c r="F60" s="6">
        <v>0.3</v>
      </c>
      <c r="G60" s="5" t="s">
        <v>9</v>
      </c>
      <c r="H60" s="7">
        <v>1.2</v>
      </c>
      <c r="I60" s="7">
        <v>1000</v>
      </c>
      <c r="J60" s="2">
        <f t="shared" si="70"/>
        <v>955.41401273885333</v>
      </c>
      <c r="K60" s="3">
        <f t="shared" si="71"/>
        <v>1.3679999999999999</v>
      </c>
      <c r="L60" s="2">
        <v>3.5E-4</v>
      </c>
      <c r="M60" s="8">
        <v>7850</v>
      </c>
      <c r="N60" s="8">
        <v>3</v>
      </c>
      <c r="O60" s="5" t="s">
        <v>13</v>
      </c>
      <c r="P60" s="1">
        <f t="shared" si="72"/>
        <v>1.6799999999999998E-8</v>
      </c>
      <c r="Q60" s="2">
        <v>3.8600000000000001E-3</v>
      </c>
      <c r="R60" s="7">
        <v>8940</v>
      </c>
      <c r="S60" s="7">
        <v>7.1</v>
      </c>
      <c r="U60" s="8">
        <v>2945</v>
      </c>
      <c r="V60" s="8">
        <f t="shared" si="73"/>
        <v>2134.057971014493</v>
      </c>
      <c r="W60" s="2">
        <f t="shared" si="74"/>
        <v>14.492753623188406</v>
      </c>
      <c r="X60" s="2">
        <f t="shared" si="75"/>
        <v>20</v>
      </c>
      <c r="Y60" s="2">
        <f t="shared" si="76"/>
        <v>4.8309178743961353E-6</v>
      </c>
      <c r="Z60" s="2">
        <f t="shared" si="77"/>
        <v>6.6666666666666666E-6</v>
      </c>
      <c r="AA60" s="2">
        <f t="shared" si="78"/>
        <v>6.1650563607085353E-2</v>
      </c>
      <c r="AB60" s="2">
        <f t="shared" si="79"/>
        <v>4.3974364857217139E-2</v>
      </c>
      <c r="AC60" s="2">
        <f t="shared" si="80"/>
        <v>0.9931812612576647</v>
      </c>
      <c r="AD60" s="2">
        <f t="shared" si="81"/>
        <v>2.6707865041148446</v>
      </c>
      <c r="AE60" s="2">
        <f t="shared" si="82"/>
        <v>1.8319838826862545</v>
      </c>
      <c r="AF60" s="2">
        <f t="shared" si="83"/>
        <v>632.39857220782505</v>
      </c>
      <c r="AG60" s="2">
        <f t="shared" si="84"/>
        <v>34716.891091636135</v>
      </c>
      <c r="AH60" s="2">
        <f t="shared" si="35"/>
        <v>249.82147673037096</v>
      </c>
      <c r="AI60" s="2">
        <f t="shared" si="36"/>
        <v>0.15162420382165606</v>
      </c>
      <c r="AJ60" s="2">
        <f t="shared" si="37"/>
        <v>7.9617834394904455E-2</v>
      </c>
      <c r="AK60" s="6">
        <f t="shared" si="85"/>
        <v>865.12124678030455</v>
      </c>
      <c r="AL60" s="6">
        <f t="shared" si="86"/>
        <v>1897.1957166234752</v>
      </c>
      <c r="AN60" s="2">
        <f t="shared" si="87"/>
        <v>0.83880262142858986</v>
      </c>
      <c r="AO60" s="2">
        <f t="shared" si="88"/>
        <v>9.5854181353961732</v>
      </c>
      <c r="AP60" s="2">
        <f t="shared" si="89"/>
        <v>5.033300848244159</v>
      </c>
      <c r="AQ60" s="2">
        <f t="shared" si="90"/>
        <v>106.68718385390504</v>
      </c>
      <c r="AR60" s="2">
        <f t="shared" si="91"/>
        <v>106.68718385390504</v>
      </c>
      <c r="AS60" s="2">
        <f t="shared" si="92"/>
        <v>213.37436770781008</v>
      </c>
      <c r="AT60" s="2">
        <f t="shared" si="93"/>
        <v>2013.3203392976629</v>
      </c>
      <c r="AU60" s="2">
        <f t="shared" si="94"/>
        <v>2013.3203392976636</v>
      </c>
      <c r="AV60" s="6">
        <f t="shared" si="95"/>
        <v>4026.6406785953268</v>
      </c>
      <c r="AW60" s="6">
        <f t="shared" si="96"/>
        <v>1514.9580107254515</v>
      </c>
      <c r="AY60" s="2">
        <f t="shared" si="97"/>
        <v>4891.7619253756311</v>
      </c>
      <c r="AZ60" s="2">
        <f t="shared" si="98"/>
        <v>99.031126610836111</v>
      </c>
      <c r="BB60" s="2">
        <f t="shared" si="34"/>
        <v>3412.1537273489266</v>
      </c>
      <c r="BC60" s="2">
        <f t="shared" si="99"/>
        <v>8570.3668932581058</v>
      </c>
      <c r="BD60" s="7">
        <v>25</v>
      </c>
      <c r="BE60" s="7">
        <f t="shared" si="100"/>
        <v>214259.17233145266</v>
      </c>
    </row>
    <row r="61" spans="1:57" s="2" customFormat="1" x14ac:dyDescent="0.3">
      <c r="A61" s="8">
        <v>500000</v>
      </c>
      <c r="B61" s="8">
        <v>34500</v>
      </c>
      <c r="C61" s="8">
        <v>25000</v>
      </c>
      <c r="D61" s="8">
        <v>50</v>
      </c>
      <c r="E61" s="9">
        <v>3000000</v>
      </c>
      <c r="F61" s="6">
        <v>0.3</v>
      </c>
      <c r="G61" s="5" t="s">
        <v>9</v>
      </c>
      <c r="H61" s="7">
        <v>1.2</v>
      </c>
      <c r="I61" s="7">
        <v>1000</v>
      </c>
      <c r="J61" s="2">
        <f t="shared" si="70"/>
        <v>955.41401273885333</v>
      </c>
      <c r="K61" s="3">
        <f t="shared" si="71"/>
        <v>1.3679999999999999</v>
      </c>
      <c r="L61" s="2">
        <v>3.5E-4</v>
      </c>
      <c r="M61" s="8">
        <v>7850</v>
      </c>
      <c r="N61" s="8">
        <v>3</v>
      </c>
      <c r="O61" s="5" t="s">
        <v>13</v>
      </c>
      <c r="P61" s="1">
        <f t="shared" si="72"/>
        <v>1.6799999999999998E-8</v>
      </c>
      <c r="Q61" s="2">
        <v>3.8600000000000001E-3</v>
      </c>
      <c r="R61" s="7">
        <v>8940</v>
      </c>
      <c r="S61" s="7">
        <v>7.1</v>
      </c>
      <c r="U61" s="8">
        <v>2995</v>
      </c>
      <c r="V61" s="8">
        <f t="shared" si="73"/>
        <v>2170.289855072464</v>
      </c>
      <c r="W61" s="2">
        <f t="shared" si="74"/>
        <v>14.492753623188406</v>
      </c>
      <c r="X61" s="2">
        <f t="shared" si="75"/>
        <v>20</v>
      </c>
      <c r="Y61" s="2">
        <f t="shared" si="76"/>
        <v>4.8309178743961353E-6</v>
      </c>
      <c r="Z61" s="2">
        <f t="shared" si="77"/>
        <v>6.6666666666666666E-6</v>
      </c>
      <c r="AA61" s="2">
        <f t="shared" si="78"/>
        <v>6.2697262479871174E-2</v>
      </c>
      <c r="AB61" s="2">
        <f t="shared" si="79"/>
        <v>4.3240235226879628E-2</v>
      </c>
      <c r="AC61" s="2">
        <f t="shared" si="80"/>
        <v>1.0015768566006</v>
      </c>
      <c r="AD61" s="2">
        <f t="shared" si="81"/>
        <v>2.6651197789564662</v>
      </c>
      <c r="AE61" s="2">
        <f t="shared" si="82"/>
        <v>1.8333483177785332</v>
      </c>
      <c r="AF61" s="2">
        <f t="shared" si="83"/>
        <v>622.30413823135063</v>
      </c>
      <c r="AG61" s="2">
        <f t="shared" si="84"/>
        <v>35332.607623413605</v>
      </c>
      <c r="AH61" s="2">
        <f t="shared" si="35"/>
        <v>253.8738463802456</v>
      </c>
      <c r="AI61" s="2">
        <f t="shared" si="36"/>
        <v>0.15162420382165606</v>
      </c>
      <c r="AJ61" s="2">
        <f t="shared" si="37"/>
        <v>7.9617834394904455E-2</v>
      </c>
      <c r="AK61" s="6">
        <f t="shared" si="85"/>
        <v>851.31206110048754</v>
      </c>
      <c r="AL61" s="6">
        <f t="shared" si="86"/>
        <v>1866.9124146940519</v>
      </c>
      <c r="AN61" s="2">
        <f t="shared" si="87"/>
        <v>0.83177146117793321</v>
      </c>
      <c r="AO61" s="2">
        <f t="shared" si="88"/>
        <v>9.666445934647756</v>
      </c>
      <c r="AP61" s="2">
        <f t="shared" si="89"/>
        <v>5.0758485269101863</v>
      </c>
      <c r="AQ61" s="2">
        <f t="shared" si="90"/>
        <v>107.58903577042278</v>
      </c>
      <c r="AR61" s="2">
        <f t="shared" si="91"/>
        <v>107.58903577042278</v>
      </c>
      <c r="AS61" s="2">
        <f t="shared" si="92"/>
        <v>215.17807154084556</v>
      </c>
      <c r="AT61" s="2">
        <f t="shared" si="93"/>
        <v>2030.3394107640738</v>
      </c>
      <c r="AU61" s="2">
        <f t="shared" si="94"/>
        <v>2030.3394107640745</v>
      </c>
      <c r="AV61" s="6">
        <f t="shared" si="95"/>
        <v>4060.6788215281485</v>
      </c>
      <c r="AW61" s="6">
        <f t="shared" si="96"/>
        <v>1527.7643079400034</v>
      </c>
      <c r="AY61" s="2">
        <f t="shared" si="97"/>
        <v>4911.9908826286364</v>
      </c>
      <c r="AZ61" s="2">
        <f t="shared" si="98"/>
        <v>99.027158995760416</v>
      </c>
      <c r="BB61" s="2">
        <f t="shared" si="34"/>
        <v>3394.6767226340553</v>
      </c>
      <c r="BC61" s="2">
        <f t="shared" si="99"/>
        <v>8605.8080263653701</v>
      </c>
      <c r="BD61" s="7">
        <v>25</v>
      </c>
      <c r="BE61" s="7">
        <f t="shared" si="100"/>
        <v>215145.20065913425</v>
      </c>
    </row>
    <row r="62" spans="1:57" s="2" customFormat="1" x14ac:dyDescent="0.3">
      <c r="A62" s="8">
        <v>500000</v>
      </c>
      <c r="B62" s="8">
        <v>34500</v>
      </c>
      <c r="C62" s="8">
        <v>25000</v>
      </c>
      <c r="D62" s="8">
        <v>50</v>
      </c>
      <c r="E62" s="9">
        <v>3000000</v>
      </c>
      <c r="F62" s="6">
        <v>0.3</v>
      </c>
      <c r="G62" s="5" t="s">
        <v>9</v>
      </c>
      <c r="H62" s="7">
        <v>1.2</v>
      </c>
      <c r="I62" s="7">
        <v>1000</v>
      </c>
      <c r="J62" s="2">
        <f t="shared" si="70"/>
        <v>955.41401273885333</v>
      </c>
      <c r="K62" s="3">
        <f t="shared" si="71"/>
        <v>1.3679999999999999</v>
      </c>
      <c r="L62" s="2">
        <v>3.5E-4</v>
      </c>
      <c r="M62" s="8">
        <v>7850</v>
      </c>
      <c r="N62" s="8">
        <v>3</v>
      </c>
      <c r="O62" s="5" t="s">
        <v>13</v>
      </c>
      <c r="P62" s="1">
        <f t="shared" si="72"/>
        <v>1.6799999999999998E-8</v>
      </c>
      <c r="Q62" s="2">
        <v>3.8600000000000001E-3</v>
      </c>
      <c r="R62" s="7">
        <v>8940</v>
      </c>
      <c r="S62" s="7">
        <v>7.1</v>
      </c>
      <c r="U62" s="8">
        <v>3045</v>
      </c>
      <c r="V62" s="8">
        <f t="shared" si="73"/>
        <v>2206.521739130435</v>
      </c>
      <c r="W62" s="2">
        <f t="shared" si="74"/>
        <v>14.492753623188406</v>
      </c>
      <c r="X62" s="2">
        <f t="shared" si="75"/>
        <v>20</v>
      </c>
      <c r="Y62" s="2">
        <f t="shared" si="76"/>
        <v>4.8309178743961353E-6</v>
      </c>
      <c r="Z62" s="2">
        <f t="shared" si="77"/>
        <v>6.6666666666666666E-6</v>
      </c>
      <c r="AA62" s="2">
        <f t="shared" si="78"/>
        <v>6.3743961352657016E-2</v>
      </c>
      <c r="AB62" s="2">
        <f t="shared" si="79"/>
        <v>4.2530214944008042E-2</v>
      </c>
      <c r="AC62" s="2">
        <f t="shared" si="80"/>
        <v>1.0099026594887808</v>
      </c>
      <c r="AD62" s="2">
        <f t="shared" si="81"/>
        <v>2.6597310616011081</v>
      </c>
      <c r="AE62" s="2">
        <f t="shared" si="82"/>
        <v>1.8348168605449442</v>
      </c>
      <c r="AF62" s="2">
        <f t="shared" si="83"/>
        <v>612.5759703756521</v>
      </c>
      <c r="AG62" s="2">
        <f t="shared" si="84"/>
        <v>35951.24201622542</v>
      </c>
      <c r="AH62" s="2">
        <f t="shared" si="35"/>
        <v>257.90555430088824</v>
      </c>
      <c r="AI62" s="2">
        <f t="shared" si="36"/>
        <v>0.15162420382165606</v>
      </c>
      <c r="AJ62" s="2">
        <f t="shared" si="37"/>
        <v>7.9617834394904455E-2</v>
      </c>
      <c r="AK62" s="6">
        <f t="shared" si="85"/>
        <v>838.00392747389196</v>
      </c>
      <c r="AL62" s="6">
        <f t="shared" si="86"/>
        <v>1837.7279111269563</v>
      </c>
      <c r="AN62" s="2">
        <f t="shared" si="87"/>
        <v>0.82491420105616353</v>
      </c>
      <c r="AO62" s="2">
        <f t="shared" si="88"/>
        <v>9.7468001510523656</v>
      </c>
      <c r="AP62" s="2">
        <f t="shared" si="89"/>
        <v>5.1180425073788953</v>
      </c>
      <c r="AQ62" s="2">
        <f t="shared" si="90"/>
        <v>108.48339060585121</v>
      </c>
      <c r="AR62" s="2">
        <f t="shared" si="91"/>
        <v>108.48339060585123</v>
      </c>
      <c r="AS62" s="2">
        <f t="shared" si="92"/>
        <v>216.96678121170243</v>
      </c>
      <c r="AT62" s="2">
        <f t="shared" si="93"/>
        <v>2047.2170029515576</v>
      </c>
      <c r="AU62" s="2">
        <f t="shared" si="94"/>
        <v>2047.2170029515582</v>
      </c>
      <c r="AV62" s="6">
        <f t="shared" si="95"/>
        <v>4094.4340059031156</v>
      </c>
      <c r="AW62" s="6">
        <f t="shared" si="96"/>
        <v>1540.4641466030871</v>
      </c>
      <c r="AY62" s="2">
        <f t="shared" si="97"/>
        <v>4932.4379333770075</v>
      </c>
      <c r="AZ62" s="2">
        <f t="shared" si="98"/>
        <v>99.023148927891256</v>
      </c>
      <c r="BB62" s="2">
        <f t="shared" si="34"/>
        <v>3378.1920577300434</v>
      </c>
      <c r="BC62" s="2">
        <f t="shared" si="99"/>
        <v>8641.6312592765171</v>
      </c>
      <c r="BD62" s="7">
        <v>25</v>
      </c>
      <c r="BE62" s="7">
        <f t="shared" si="100"/>
        <v>216040.78148191294</v>
      </c>
    </row>
    <row r="63" spans="1:57" s="2" customFormat="1" x14ac:dyDescent="0.3">
      <c r="A63" s="8">
        <v>500000</v>
      </c>
      <c r="B63" s="8">
        <v>34500</v>
      </c>
      <c r="C63" s="8">
        <v>25000</v>
      </c>
      <c r="D63" s="8">
        <v>50</v>
      </c>
      <c r="E63" s="9">
        <v>3000000</v>
      </c>
      <c r="F63" s="6">
        <v>0.3</v>
      </c>
      <c r="G63" s="5" t="s">
        <v>9</v>
      </c>
      <c r="H63" s="7">
        <v>1.2</v>
      </c>
      <c r="I63" s="7">
        <v>1000</v>
      </c>
      <c r="J63" s="2">
        <f t="shared" si="70"/>
        <v>955.41401273885333</v>
      </c>
      <c r="K63" s="3">
        <f t="shared" si="71"/>
        <v>1.3679999999999999</v>
      </c>
      <c r="L63" s="2">
        <v>3.5E-4</v>
      </c>
      <c r="M63" s="8">
        <v>7850</v>
      </c>
      <c r="N63" s="8">
        <v>3</v>
      </c>
      <c r="O63" s="5" t="s">
        <v>13</v>
      </c>
      <c r="P63" s="1">
        <f t="shared" si="72"/>
        <v>1.6799999999999998E-8</v>
      </c>
      <c r="Q63" s="2">
        <v>3.8600000000000001E-3</v>
      </c>
      <c r="R63" s="7">
        <v>8940</v>
      </c>
      <c r="S63" s="7">
        <v>7.1</v>
      </c>
      <c r="U63" s="8">
        <v>3095</v>
      </c>
      <c r="V63" s="8">
        <f t="shared" si="73"/>
        <v>2242.753623188406</v>
      </c>
      <c r="W63" s="2">
        <f t="shared" si="74"/>
        <v>14.492753623188406</v>
      </c>
      <c r="X63" s="2">
        <f t="shared" si="75"/>
        <v>20</v>
      </c>
      <c r="Y63" s="2">
        <f t="shared" si="76"/>
        <v>4.8309178743961353E-6</v>
      </c>
      <c r="Z63" s="2">
        <f t="shared" si="77"/>
        <v>6.6666666666666666E-6</v>
      </c>
      <c r="AA63" s="2">
        <f t="shared" si="78"/>
        <v>6.4790660225442831E-2</v>
      </c>
      <c r="AB63" s="2">
        <f t="shared" si="79"/>
        <v>4.1843135542650886E-2</v>
      </c>
      <c r="AC63" s="2">
        <f t="shared" si="80"/>
        <v>1.0181603820651663</v>
      </c>
      <c r="AD63" s="2">
        <f t="shared" si="81"/>
        <v>2.6546079598169428</v>
      </c>
      <c r="AE63" s="2">
        <f t="shared" si="82"/>
        <v>1.8363841709410547</v>
      </c>
      <c r="AF63" s="2">
        <f t="shared" si="83"/>
        <v>603.19456341856119</v>
      </c>
      <c r="AG63" s="2">
        <f t="shared" si="84"/>
        <v>36572.788406141728</v>
      </c>
      <c r="AH63" s="2">
        <f t="shared" si="35"/>
        <v>261.91672599925084</v>
      </c>
      <c r="AI63" s="2">
        <f t="shared" si="36"/>
        <v>0.15162420382165606</v>
      </c>
      <c r="AJ63" s="2">
        <f t="shared" si="37"/>
        <v>7.9617834394904455E-2</v>
      </c>
      <c r="AK63" s="6">
        <f t="shared" si="85"/>
        <v>825.17016275659159</v>
      </c>
      <c r="AL63" s="6">
        <f t="shared" si="86"/>
        <v>1809.5836902556835</v>
      </c>
      <c r="AN63" s="2">
        <f t="shared" si="87"/>
        <v>0.81822378887588831</v>
      </c>
      <c r="AO63" s="2">
        <f t="shared" si="88"/>
        <v>9.8264973088909322</v>
      </c>
      <c r="AP63" s="2">
        <f t="shared" si="89"/>
        <v>5.1598914665463829</v>
      </c>
      <c r="AQ63" s="2">
        <f t="shared" si="90"/>
        <v>109.37043227798848</v>
      </c>
      <c r="AR63" s="2">
        <f t="shared" si="91"/>
        <v>109.37043227798848</v>
      </c>
      <c r="AS63" s="2">
        <f t="shared" si="92"/>
        <v>218.74086455597697</v>
      </c>
      <c r="AT63" s="2">
        <f t="shared" si="93"/>
        <v>2063.956586618553</v>
      </c>
      <c r="AU63" s="2">
        <f t="shared" si="94"/>
        <v>2063.956586618553</v>
      </c>
      <c r="AV63" s="6">
        <f t="shared" si="95"/>
        <v>4127.9131732371061</v>
      </c>
      <c r="AW63" s="6">
        <f t="shared" si="96"/>
        <v>1553.0601383474364</v>
      </c>
      <c r="AY63" s="2">
        <f t="shared" si="97"/>
        <v>4953.0833359936978</v>
      </c>
      <c r="AZ63" s="2">
        <f t="shared" si="98"/>
        <v>99.019100288828639</v>
      </c>
      <c r="BB63" s="2">
        <f t="shared" si="34"/>
        <v>3362.6438286031198</v>
      </c>
      <c r="BC63" s="2">
        <f t="shared" si="99"/>
        <v>8677.8020046609599</v>
      </c>
      <c r="BD63" s="7">
        <v>25</v>
      </c>
      <c r="BE63" s="7">
        <f t="shared" si="100"/>
        <v>216945.05011652398</v>
      </c>
    </row>
    <row r="64" spans="1:57" s="2" customFormat="1" x14ac:dyDescent="0.3">
      <c r="A64" s="8">
        <v>500000</v>
      </c>
      <c r="B64" s="8">
        <v>34500</v>
      </c>
      <c r="C64" s="8">
        <v>25000</v>
      </c>
      <c r="D64" s="8">
        <v>50</v>
      </c>
      <c r="E64" s="9">
        <v>3000000</v>
      </c>
      <c r="F64" s="6">
        <v>0.3</v>
      </c>
      <c r="G64" s="5" t="s">
        <v>9</v>
      </c>
      <c r="H64" s="7">
        <v>1.2</v>
      </c>
      <c r="I64" s="7">
        <v>1000</v>
      </c>
      <c r="J64" s="2">
        <f t="shared" si="70"/>
        <v>955.41401273885333</v>
      </c>
      <c r="K64" s="3">
        <f t="shared" si="71"/>
        <v>1.3679999999999999</v>
      </c>
      <c r="L64" s="2">
        <v>3.5E-4</v>
      </c>
      <c r="M64" s="8">
        <v>7850</v>
      </c>
      <c r="N64" s="8">
        <v>3</v>
      </c>
      <c r="O64" s="5" t="s">
        <v>13</v>
      </c>
      <c r="P64" s="1">
        <f t="shared" si="72"/>
        <v>1.6799999999999998E-8</v>
      </c>
      <c r="Q64" s="2">
        <v>3.8600000000000001E-3</v>
      </c>
      <c r="R64" s="7">
        <v>8940</v>
      </c>
      <c r="S64" s="7">
        <v>7.1</v>
      </c>
      <c r="U64" s="8">
        <v>3145</v>
      </c>
      <c r="V64" s="8">
        <f t="shared" si="73"/>
        <v>2278.985507246377</v>
      </c>
      <c r="W64" s="2">
        <f t="shared" si="74"/>
        <v>14.492753623188406</v>
      </c>
      <c r="X64" s="2">
        <f t="shared" si="75"/>
        <v>20</v>
      </c>
      <c r="Y64" s="2">
        <f t="shared" si="76"/>
        <v>4.8309178743961353E-6</v>
      </c>
      <c r="Z64" s="2">
        <f t="shared" si="77"/>
        <v>6.6666666666666666E-6</v>
      </c>
      <c r="AA64" s="2">
        <f t="shared" si="78"/>
        <v>6.5837359098228673E-2</v>
      </c>
      <c r="AB64" s="2">
        <f t="shared" si="79"/>
        <v>4.1177902863117483E-2</v>
      </c>
      <c r="AC64" s="2">
        <f t="shared" si="80"/>
        <v>1.0263516675933542</v>
      </c>
      <c r="AD64" s="2">
        <f t="shared" si="81"/>
        <v>2.649738800485419</v>
      </c>
      <c r="AE64" s="2">
        <f t="shared" si="82"/>
        <v>1.8380452340393867</v>
      </c>
      <c r="AF64" s="2">
        <f t="shared" si="83"/>
        <v>594.14175762652576</v>
      </c>
      <c r="AG64" s="2">
        <f t="shared" si="84"/>
        <v>37197.240636346665</v>
      </c>
      <c r="AH64" s="2">
        <f t="shared" si="35"/>
        <v>265.90749288900611</v>
      </c>
      <c r="AI64" s="2">
        <f t="shared" si="36"/>
        <v>0.15162420382165606</v>
      </c>
      <c r="AJ64" s="2">
        <f t="shared" si="37"/>
        <v>7.9617834394904455E-2</v>
      </c>
      <c r="AK64" s="6">
        <f t="shared" si="85"/>
        <v>812.78592443308719</v>
      </c>
      <c r="AL64" s="6">
        <f t="shared" si="86"/>
        <v>1782.4252728795773</v>
      </c>
      <c r="AN64" s="2">
        <f t="shared" si="87"/>
        <v>0.81169356644603241</v>
      </c>
      <c r="AO64" s="2">
        <f t="shared" si="88"/>
        <v>9.9055532676739961</v>
      </c>
      <c r="AP64" s="2">
        <f t="shared" si="89"/>
        <v>5.2014037322379734</v>
      </c>
      <c r="AQ64" s="2">
        <f t="shared" si="90"/>
        <v>110.25033730563567</v>
      </c>
      <c r="AR64" s="2">
        <f t="shared" si="91"/>
        <v>110.25033730563567</v>
      </c>
      <c r="AS64" s="2">
        <f t="shared" si="92"/>
        <v>220.50067461127134</v>
      </c>
      <c r="AT64" s="2">
        <f t="shared" si="93"/>
        <v>2080.5614928951891</v>
      </c>
      <c r="AU64" s="2">
        <f t="shared" si="94"/>
        <v>2080.5614928951895</v>
      </c>
      <c r="AV64" s="6">
        <f t="shared" si="95"/>
        <v>4161.1229857903782</v>
      </c>
      <c r="AW64" s="6">
        <f t="shared" si="96"/>
        <v>1565.5547897400263</v>
      </c>
      <c r="AY64" s="2">
        <f t="shared" si="97"/>
        <v>4973.9089102234657</v>
      </c>
      <c r="AZ64" s="2">
        <f t="shared" si="98"/>
        <v>99.015016652848942</v>
      </c>
      <c r="BB64" s="2">
        <f t="shared" si="34"/>
        <v>3347.9800626196038</v>
      </c>
      <c r="BC64" s="2">
        <f t="shared" si="99"/>
        <v>8714.2884107115115</v>
      </c>
      <c r="BD64" s="7">
        <v>25</v>
      </c>
      <c r="BE64" s="7">
        <f t="shared" si="100"/>
        <v>217857.2102677878</v>
      </c>
    </row>
    <row r="65" spans="1:57" s="2" customFormat="1" x14ac:dyDescent="0.3">
      <c r="A65" s="8">
        <v>500000</v>
      </c>
      <c r="B65" s="8">
        <v>34500</v>
      </c>
      <c r="C65" s="8">
        <v>25000</v>
      </c>
      <c r="D65" s="8">
        <v>50</v>
      </c>
      <c r="E65" s="9">
        <v>3000000</v>
      </c>
      <c r="F65" s="6">
        <v>0.3</v>
      </c>
      <c r="G65" s="5" t="s">
        <v>9</v>
      </c>
      <c r="H65" s="7">
        <v>1.2</v>
      </c>
      <c r="I65" s="7">
        <v>1000</v>
      </c>
      <c r="J65" s="2">
        <f t="shared" si="70"/>
        <v>955.41401273885333</v>
      </c>
      <c r="K65" s="3">
        <f t="shared" si="71"/>
        <v>1.3679999999999999</v>
      </c>
      <c r="L65" s="2">
        <v>3.5E-4</v>
      </c>
      <c r="M65" s="8">
        <v>7850</v>
      </c>
      <c r="N65" s="8">
        <v>3</v>
      </c>
      <c r="O65" s="5" t="s">
        <v>13</v>
      </c>
      <c r="P65" s="1">
        <f t="shared" si="72"/>
        <v>1.6799999999999998E-8</v>
      </c>
      <c r="Q65" s="2">
        <v>3.8600000000000001E-3</v>
      </c>
      <c r="R65" s="7">
        <v>8940</v>
      </c>
      <c r="S65" s="7">
        <v>7.1</v>
      </c>
      <c r="U65" s="8">
        <v>3195</v>
      </c>
      <c r="V65" s="8">
        <f t="shared" si="73"/>
        <v>2315.217391304348</v>
      </c>
      <c r="W65" s="2">
        <f t="shared" si="74"/>
        <v>14.492753623188406</v>
      </c>
      <c r="X65" s="2">
        <f t="shared" si="75"/>
        <v>20</v>
      </c>
      <c r="Y65" s="2">
        <f t="shared" si="76"/>
        <v>4.8309178743961353E-6</v>
      </c>
      <c r="Z65" s="2">
        <f t="shared" si="77"/>
        <v>6.6666666666666666E-6</v>
      </c>
      <c r="AA65" s="2">
        <f t="shared" si="78"/>
        <v>6.6884057971014502E-2</v>
      </c>
      <c r="AB65" s="2">
        <f t="shared" si="79"/>
        <v>4.0533491237716587E-2</v>
      </c>
      <c r="AC65" s="2">
        <f t="shared" si="80"/>
        <v>1.0344780942756748</v>
      </c>
      <c r="AD65" s="2">
        <f t="shared" si="81"/>
        <v>2.645112577705687</v>
      </c>
      <c r="AE65" s="2">
        <f t="shared" si="82"/>
        <v>1.8397953359906807</v>
      </c>
      <c r="AF65" s="2">
        <f t="shared" si="83"/>
        <v>585.40062582497535</v>
      </c>
      <c r="AG65" s="2">
        <f t="shared" si="84"/>
        <v>37824.592285937113</v>
      </c>
      <c r="AH65" s="2">
        <f t="shared" si="35"/>
        <v>269.87799162068598</v>
      </c>
      <c r="AI65" s="2">
        <f t="shared" si="36"/>
        <v>0.15162420382165606</v>
      </c>
      <c r="AJ65" s="2">
        <f t="shared" si="37"/>
        <v>7.9617834394904455E-2</v>
      </c>
      <c r="AK65" s="6">
        <f t="shared" si="85"/>
        <v>800.82805612856623</v>
      </c>
      <c r="AL65" s="6">
        <f t="shared" si="86"/>
        <v>1756.2018774749261</v>
      </c>
      <c r="AN65" s="2">
        <f t="shared" si="87"/>
        <v>0.80531724171500596</v>
      </c>
      <c r="AO65" s="2">
        <f t="shared" si="88"/>
        <v>9.9839832589910369</v>
      </c>
      <c r="AP65" s="2">
        <f t="shared" si="89"/>
        <v>5.24258730255778</v>
      </c>
      <c r="AQ65" s="2">
        <f t="shared" si="90"/>
        <v>111.12327521873542</v>
      </c>
      <c r="AR65" s="2">
        <f t="shared" si="91"/>
        <v>111.12327521873542</v>
      </c>
      <c r="AS65" s="2">
        <f t="shared" si="92"/>
        <v>222.24655043747083</v>
      </c>
      <c r="AT65" s="2">
        <f t="shared" si="93"/>
        <v>2097.034921023112</v>
      </c>
      <c r="AU65" s="2">
        <f t="shared" si="94"/>
        <v>2097.034921023112</v>
      </c>
      <c r="AV65" s="6">
        <f t="shared" si="95"/>
        <v>4194.069842046224</v>
      </c>
      <c r="AW65" s="6">
        <f t="shared" si="96"/>
        <v>1577.9505081060429</v>
      </c>
      <c r="AY65" s="2">
        <f t="shared" si="97"/>
        <v>4994.8978981747905</v>
      </c>
      <c r="AZ65" s="2">
        <f t="shared" si="98"/>
        <v>99.010901314258049</v>
      </c>
      <c r="BB65" s="2">
        <f t="shared" si="34"/>
        <v>3334.1523855809692</v>
      </c>
      <c r="BC65" s="2">
        <f t="shared" si="99"/>
        <v>8751.0611176022321</v>
      </c>
      <c r="BD65" s="7">
        <v>25</v>
      </c>
      <c r="BE65" s="7">
        <f t="shared" si="100"/>
        <v>218776.52794005579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5"/>
  <sheetViews>
    <sheetView tabSelected="1" zoomScale="70" zoomScaleNormal="70" workbookViewId="0">
      <selection activeCell="E42" sqref="E42"/>
    </sheetView>
  </sheetViews>
  <sheetFormatPr defaultRowHeight="14.4" x14ac:dyDescent="0.3"/>
  <cols>
    <col min="1" max="1" width="9.88671875" bestFit="1" customWidth="1"/>
    <col min="2" max="3" width="8.5546875" bestFit="1" customWidth="1"/>
    <col min="4" max="4" width="6.33203125" bestFit="1" customWidth="1"/>
    <col min="5" max="5" width="48.109375" bestFit="1" customWidth="1"/>
    <col min="6" max="6" width="10.33203125" bestFit="1" customWidth="1"/>
    <col min="7" max="7" width="8.5546875" bestFit="1" customWidth="1"/>
    <col min="8" max="8" width="6.33203125" bestFit="1" customWidth="1"/>
    <col min="9" max="9" width="9" bestFit="1" customWidth="1"/>
    <col min="10" max="10" width="14.33203125" bestFit="1" customWidth="1"/>
    <col min="11" max="11" width="35.6640625" bestFit="1" customWidth="1"/>
    <col min="12" max="12" width="12.5546875" bestFit="1" customWidth="1"/>
    <col min="13" max="13" width="11.6640625" bestFit="1" customWidth="1"/>
    <col min="14" max="14" width="12.109375" bestFit="1" customWidth="1"/>
    <col min="15" max="15" width="10.77734375" bestFit="1" customWidth="1"/>
    <col min="16" max="16" width="17" bestFit="1" customWidth="1"/>
    <col min="17" max="17" width="16.5546875" bestFit="1" customWidth="1"/>
    <col min="18" max="19" width="11.6640625" bestFit="1" customWidth="1"/>
    <col min="21" max="22" width="7.21875" bestFit="1" customWidth="1"/>
    <col min="23" max="24" width="13" bestFit="1" customWidth="1"/>
    <col min="25" max="26" width="15.6640625" bestFit="1" customWidth="1"/>
    <col min="27" max="27" width="14.77734375" bestFit="1" customWidth="1"/>
    <col min="28" max="28" width="13.88671875" bestFit="1" customWidth="1"/>
    <col min="29" max="29" width="11.6640625" bestFit="1" customWidth="1"/>
    <col min="30" max="30" width="13" bestFit="1" customWidth="1"/>
    <col min="31" max="31" width="11.6640625" bestFit="1" customWidth="1"/>
    <col min="32" max="32" width="18.77734375" bestFit="1" customWidth="1"/>
    <col min="33" max="33" width="17" bestFit="1" customWidth="1"/>
    <col min="34" max="34" width="14.33203125" bestFit="1" customWidth="1"/>
    <col min="35" max="36" width="13.88671875" bestFit="1" customWidth="1"/>
    <col min="37" max="38" width="18.77734375" bestFit="1" customWidth="1"/>
    <col min="40" max="42" width="11.6640625" bestFit="1" customWidth="1"/>
    <col min="43" max="45" width="14.33203125" bestFit="1" customWidth="1"/>
    <col min="46" max="49" width="15.6640625" bestFit="1" customWidth="1"/>
    <col min="51" max="51" width="18.77734375" bestFit="1" customWidth="1"/>
    <col min="52" max="52" width="13" bestFit="1" customWidth="1"/>
    <col min="54" max="54" width="20.109375" bestFit="1" customWidth="1"/>
    <col min="55" max="55" width="43.6640625" bestFit="1" customWidth="1"/>
    <col min="56" max="56" width="27.21875" bestFit="1" customWidth="1"/>
    <col min="57" max="57" width="30.33203125" bestFit="1" customWidth="1"/>
  </cols>
  <sheetData>
    <row r="1" spans="1:57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20</v>
      </c>
      <c r="F1" s="4" t="s">
        <v>4</v>
      </c>
      <c r="H1" s="4" t="s">
        <v>5</v>
      </c>
      <c r="I1" s="4" t="s">
        <v>6</v>
      </c>
      <c r="J1" s="4" t="s">
        <v>8</v>
      </c>
      <c r="K1" s="4" t="s">
        <v>7</v>
      </c>
      <c r="L1" s="4" t="s">
        <v>10</v>
      </c>
      <c r="M1" s="4" t="s">
        <v>11</v>
      </c>
      <c r="N1" s="4" t="s">
        <v>48</v>
      </c>
      <c r="P1" s="4" t="s">
        <v>14</v>
      </c>
      <c r="Q1" s="4" t="s">
        <v>15</v>
      </c>
      <c r="R1" s="4" t="s">
        <v>11</v>
      </c>
      <c r="S1" s="4" t="s">
        <v>12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44</v>
      </c>
      <c r="Z1" s="4" t="s">
        <v>45</v>
      </c>
      <c r="AA1" s="4" t="s">
        <v>46</v>
      </c>
      <c r="AB1" s="4" t="s">
        <v>47</v>
      </c>
      <c r="AC1" s="4" t="s">
        <v>21</v>
      </c>
      <c r="AD1" s="4" t="s">
        <v>22</v>
      </c>
      <c r="AE1" s="4" t="s">
        <v>23</v>
      </c>
      <c r="AF1" s="4" t="s">
        <v>24</v>
      </c>
      <c r="AG1" s="4" t="s">
        <v>35</v>
      </c>
      <c r="AH1" s="4" t="s">
        <v>49</v>
      </c>
      <c r="AI1" s="4" t="s">
        <v>51</v>
      </c>
      <c r="AJ1" s="4" t="s">
        <v>50</v>
      </c>
      <c r="AK1" s="4" t="s">
        <v>34</v>
      </c>
      <c r="AL1" s="4" t="s">
        <v>38</v>
      </c>
      <c r="AN1" s="4" t="s">
        <v>25</v>
      </c>
      <c r="AO1" s="4" t="s">
        <v>26</v>
      </c>
      <c r="AP1" s="4" t="s">
        <v>27</v>
      </c>
      <c r="AQ1" s="4" t="s">
        <v>29</v>
      </c>
      <c r="AR1" s="4" t="s">
        <v>30</v>
      </c>
      <c r="AS1" s="4" t="s">
        <v>28</v>
      </c>
      <c r="AT1" s="4" t="s">
        <v>31</v>
      </c>
      <c r="AU1" s="4" t="s">
        <v>32</v>
      </c>
      <c r="AV1" s="4" t="s">
        <v>33</v>
      </c>
      <c r="AW1" s="4" t="s">
        <v>39</v>
      </c>
      <c r="AY1" s="4" t="s">
        <v>37</v>
      </c>
      <c r="AZ1" s="4" t="s">
        <v>36</v>
      </c>
      <c r="BB1" s="4" t="s">
        <v>40</v>
      </c>
      <c r="BC1" s="4" t="s">
        <v>41</v>
      </c>
      <c r="BD1" s="4" t="s">
        <v>42</v>
      </c>
      <c r="BE1" s="4" t="s">
        <v>43</v>
      </c>
    </row>
    <row r="2" spans="1:57" s="14" customFormat="1" x14ac:dyDescent="0.3">
      <c r="A2" s="11">
        <v>500000</v>
      </c>
      <c r="B2" s="11">
        <v>34500</v>
      </c>
      <c r="C2" s="11">
        <v>25000</v>
      </c>
      <c r="D2" s="11">
        <v>50</v>
      </c>
      <c r="E2" s="12">
        <v>3000000</v>
      </c>
      <c r="F2" s="13">
        <v>0.3</v>
      </c>
      <c r="G2" s="14" t="s">
        <v>9</v>
      </c>
      <c r="H2" s="15">
        <v>1.2</v>
      </c>
      <c r="I2" s="15">
        <v>1000</v>
      </c>
      <c r="J2" s="14">
        <f>(H2/I2)*10000000/(4*3.14)</f>
        <v>955.41401273885333</v>
      </c>
      <c r="K2" s="16">
        <f t="shared" ref="K2" si="0">0.95*1.2*1.2</f>
        <v>1.3679999999999999</v>
      </c>
      <c r="L2" s="14">
        <v>3.5E-4</v>
      </c>
      <c r="M2" s="11">
        <v>7850</v>
      </c>
      <c r="N2" s="11">
        <v>3</v>
      </c>
      <c r="O2" s="14" t="s">
        <v>13</v>
      </c>
      <c r="P2" s="17">
        <f t="shared" ref="P2" si="1">1.68*(10^(-8))</f>
        <v>1.6799999999999998E-8</v>
      </c>
      <c r="Q2" s="14">
        <v>3.8600000000000001E-3</v>
      </c>
      <c r="R2" s="15">
        <v>8940</v>
      </c>
      <c r="S2" s="15">
        <v>7.1</v>
      </c>
      <c r="U2" s="11">
        <v>345</v>
      </c>
      <c r="V2" s="11">
        <f>(U2*C2)/B2</f>
        <v>250</v>
      </c>
      <c r="W2" s="14">
        <f>A2/B2</f>
        <v>14.492753623188406</v>
      </c>
      <c r="X2" s="14">
        <f>A2/C2</f>
        <v>20</v>
      </c>
      <c r="Y2" s="14">
        <f>W2/E2</f>
        <v>4.8309178743961353E-6</v>
      </c>
      <c r="Z2" s="14">
        <f>X2/E2</f>
        <v>6.6666666666666666E-6</v>
      </c>
      <c r="AA2" s="14">
        <f>(Y2*U2)+(Z2*V2)/F2</f>
        <v>7.2222222222222228E-3</v>
      </c>
      <c r="AB2" s="14">
        <f>B2/(4.44*D2*U2*H2)</f>
        <v>0.3753753753753753</v>
      </c>
      <c r="AC2" s="14">
        <f>4*(SQRT(AA2))</f>
        <v>0.33993463423951903</v>
      </c>
      <c r="AD2" s="14">
        <f>4*((2*SQRT(AB2))+(AC2/4))</f>
        <v>5.2413654481982368</v>
      </c>
      <c r="AE2" s="14">
        <f>4*((SQRT(AB2))+(AC2/4))</f>
        <v>2.7906500412188779</v>
      </c>
      <c r="AF2" s="14">
        <f>AE2*AB2*M2</f>
        <v>8223.1992580961669</v>
      </c>
      <c r="AG2" s="14">
        <f>AE2*10000000/(J2*4*3.14*AB2)</f>
        <v>6195.2430915059113</v>
      </c>
      <c r="AH2" s="14">
        <f>(U2*U2)/AG2</f>
        <v>19.212321169962024</v>
      </c>
      <c r="AI2" s="14">
        <f>0.02*((B2/W2)/(2*3.14*D2))</f>
        <v>0.15162420382165606</v>
      </c>
      <c r="AJ2" s="14">
        <f>0.02*((C2/X2)/(2*3.14*D2))</f>
        <v>7.9617834394904455E-2</v>
      </c>
      <c r="AK2" s="14">
        <f>AF2*K2</f>
        <v>11249.336585075554</v>
      </c>
      <c r="AL2" s="14">
        <f>AF2*N2</f>
        <v>24669.597774288501</v>
      </c>
      <c r="AN2" s="14">
        <f>4*(SQRT(AB2))</f>
        <v>2.4507154069793589</v>
      </c>
      <c r="AO2" s="14">
        <f>(((30*Q2*P2)+P2)*U2*AN2)/Y2</f>
        <v>3.2807864334478296</v>
      </c>
      <c r="AP2" s="14">
        <f>(((30*P2*Q2)+P2)*V2*AN2)/Z2</f>
        <v>1.7227401981977681</v>
      </c>
      <c r="AQ2" s="14">
        <f>R2*U2*Y2*AN2</f>
        <v>36.51565956399245</v>
      </c>
      <c r="AR2" s="14">
        <f>R2*V2*Z2*AN2</f>
        <v>36.51565956399245</v>
      </c>
      <c r="AS2" s="14">
        <f>AQ2+AR2</f>
        <v>73.031319127984901</v>
      </c>
      <c r="AT2" s="14">
        <f>W2*W2*AO2</f>
        <v>689.09607927910724</v>
      </c>
      <c r="AU2" s="14">
        <f>AP2*X2*X2</f>
        <v>689.09607927910724</v>
      </c>
      <c r="AV2" s="14">
        <f>AT2+AU2</f>
        <v>1378.1921585582145</v>
      </c>
      <c r="AW2" s="14">
        <f>AS2*S2</f>
        <v>518.52236580869283</v>
      </c>
      <c r="AY2" s="14">
        <f>AK2+AV2</f>
        <v>12627.528743633769</v>
      </c>
      <c r="AZ2" s="14">
        <f>(A2/(A2+AY2))*100</f>
        <v>97.536704910369949</v>
      </c>
      <c r="BB2" s="2">
        <f>(AW2+AL2)</f>
        <v>25188.120140097195</v>
      </c>
      <c r="BC2" s="14">
        <f>0.2*(AY2/1000)*365*24</f>
        <v>22123.430358846366</v>
      </c>
      <c r="BD2" s="15">
        <v>25</v>
      </c>
      <c r="BE2" s="15">
        <f>BD2*BC2</f>
        <v>553085.75897115911</v>
      </c>
    </row>
    <row r="3" spans="1:57" s="2" customFormat="1" x14ac:dyDescent="0.3">
      <c r="A3" s="8"/>
      <c r="B3" s="8"/>
      <c r="C3" s="8"/>
      <c r="D3" s="8"/>
      <c r="E3" s="9"/>
      <c r="F3" s="6"/>
      <c r="G3" s="5"/>
      <c r="H3" s="7"/>
      <c r="I3" s="7"/>
      <c r="K3" s="3"/>
      <c r="M3" s="8"/>
      <c r="N3" s="8"/>
      <c r="O3" s="5"/>
      <c r="P3" s="1"/>
      <c r="R3" s="7"/>
      <c r="S3" s="7"/>
      <c r="U3" s="8"/>
      <c r="V3" s="8"/>
      <c r="BD3" s="7"/>
      <c r="BE3" s="7"/>
    </row>
    <row r="4" spans="1:57" s="2" customFormat="1" x14ac:dyDescent="0.3">
      <c r="A4" s="8"/>
      <c r="B4" s="8"/>
      <c r="C4" s="8"/>
      <c r="D4" s="8"/>
      <c r="E4" s="9"/>
      <c r="F4" s="6"/>
      <c r="G4" s="5"/>
      <c r="H4" s="7"/>
      <c r="I4" s="7"/>
      <c r="K4" s="3"/>
      <c r="M4" s="8"/>
      <c r="N4" s="8"/>
      <c r="O4" s="5"/>
      <c r="P4" s="1"/>
      <c r="R4" s="7"/>
      <c r="S4" s="7"/>
      <c r="U4" s="8"/>
      <c r="V4" s="8"/>
      <c r="BD4" s="7"/>
      <c r="BE4" s="7"/>
    </row>
    <row r="5" spans="1:57" s="2" customFormat="1" x14ac:dyDescent="0.3">
      <c r="A5" s="8"/>
      <c r="B5" s="8"/>
      <c r="C5" s="8"/>
      <c r="D5" s="8"/>
      <c r="E5" s="9"/>
      <c r="F5" s="6"/>
      <c r="G5" s="5"/>
      <c r="H5" s="7"/>
      <c r="I5" s="7"/>
      <c r="K5" s="3"/>
      <c r="M5" s="8"/>
      <c r="N5" s="8"/>
      <c r="O5" s="5"/>
      <c r="P5" s="1"/>
      <c r="R5" s="7"/>
      <c r="S5" s="7"/>
      <c r="U5" s="8"/>
      <c r="V5" s="8"/>
      <c r="BD5" s="7"/>
      <c r="BE5" s="7"/>
    </row>
    <row r="6" spans="1:57" s="2" customFormat="1" x14ac:dyDescent="0.3">
      <c r="A6" s="8"/>
      <c r="B6" s="8"/>
      <c r="C6" s="8"/>
      <c r="D6" s="8"/>
      <c r="E6" s="9"/>
      <c r="F6" s="6"/>
      <c r="G6" s="5"/>
      <c r="H6" s="7"/>
      <c r="I6" s="7"/>
      <c r="K6" s="3"/>
      <c r="M6" s="8"/>
      <c r="N6" s="8"/>
      <c r="O6" s="5"/>
      <c r="P6" s="1"/>
      <c r="R6" s="7"/>
      <c r="S6" s="7"/>
      <c r="U6" s="8"/>
      <c r="V6" s="8"/>
      <c r="BD6" s="7"/>
      <c r="BE6" s="7"/>
    </row>
    <row r="7" spans="1:57" s="2" customFormat="1" x14ac:dyDescent="0.3">
      <c r="A7" s="8"/>
      <c r="B7" s="8"/>
      <c r="C7" s="8"/>
      <c r="D7" s="8"/>
      <c r="E7" s="9"/>
      <c r="F7" s="6"/>
      <c r="G7" s="5"/>
      <c r="H7" s="7"/>
      <c r="I7" s="7"/>
      <c r="K7" s="3"/>
      <c r="M7" s="8"/>
      <c r="N7" s="8"/>
      <c r="O7" s="5"/>
      <c r="P7" s="1"/>
      <c r="R7" s="7"/>
      <c r="S7" s="7"/>
      <c r="U7" s="8"/>
      <c r="V7" s="8"/>
      <c r="BD7" s="7"/>
      <c r="BE7" s="7"/>
    </row>
    <row r="9" spans="1:57" s="2" customFormat="1" x14ac:dyDescent="0.3">
      <c r="A9" s="8"/>
      <c r="B9" s="8"/>
      <c r="C9" s="8"/>
      <c r="D9" s="8"/>
      <c r="E9" s="9"/>
      <c r="F9" s="6"/>
      <c r="G9" s="5"/>
      <c r="H9" s="7"/>
      <c r="I9" s="7"/>
      <c r="K9" s="3"/>
      <c r="M9" s="8"/>
      <c r="N9" s="8"/>
      <c r="O9" s="5"/>
      <c r="P9" s="1"/>
      <c r="R9" s="7"/>
      <c r="S9" s="7"/>
      <c r="U9" s="8"/>
      <c r="V9" s="8"/>
      <c r="BD9" s="7"/>
      <c r="BE9" s="7"/>
    </row>
    <row r="10" spans="1:57" s="2" customFormat="1" x14ac:dyDescent="0.3">
      <c r="A10" s="8"/>
      <c r="B10" s="8"/>
      <c r="C10" s="8"/>
      <c r="D10" s="8"/>
      <c r="E10" s="9"/>
      <c r="F10" s="6"/>
      <c r="G10" s="5"/>
      <c r="H10" s="7"/>
      <c r="I10" s="7"/>
      <c r="K10" s="3"/>
      <c r="M10" s="8"/>
      <c r="N10" s="8"/>
      <c r="O10" s="5"/>
      <c r="P10" s="1"/>
      <c r="R10" s="7"/>
      <c r="S10" s="7"/>
      <c r="U10" s="8"/>
      <c r="V10" s="8"/>
      <c r="BD10" s="7"/>
      <c r="BE10" s="7"/>
    </row>
    <row r="11" spans="1:57" s="2" customFormat="1" x14ac:dyDescent="0.3">
      <c r="A11" s="8"/>
      <c r="B11" s="8"/>
      <c r="C11" s="8"/>
      <c r="D11" s="8"/>
      <c r="E11" s="9"/>
      <c r="F11" s="6"/>
      <c r="G11" s="5"/>
      <c r="H11" s="7"/>
      <c r="I11" s="7"/>
      <c r="K11" s="3"/>
      <c r="M11" s="8"/>
      <c r="N11" s="8"/>
      <c r="O11" s="5"/>
      <c r="P11" s="1"/>
      <c r="R11" s="7"/>
      <c r="S11" s="7"/>
      <c r="U11" s="8"/>
      <c r="V11" s="8"/>
      <c r="BD11" s="7"/>
      <c r="BE11" s="7"/>
    </row>
    <row r="12" spans="1:57" s="2" customFormat="1" x14ac:dyDescent="0.3">
      <c r="A12" s="8"/>
      <c r="B12" s="8"/>
      <c r="C12" s="8"/>
      <c r="D12" s="8"/>
      <c r="E12" s="9"/>
      <c r="F12" s="6"/>
      <c r="G12" s="5"/>
      <c r="H12" s="7"/>
      <c r="I12" s="7"/>
      <c r="K12" s="3"/>
      <c r="M12" s="8"/>
      <c r="N12" s="8"/>
      <c r="O12" s="5"/>
      <c r="P12" s="1"/>
      <c r="R12" s="7"/>
      <c r="S12" s="7"/>
      <c r="U12" s="8"/>
      <c r="V12" s="8"/>
      <c r="BD12" s="7"/>
      <c r="BE12" s="7"/>
    </row>
    <row r="13" spans="1:57" s="2" customFormat="1" x14ac:dyDescent="0.3">
      <c r="A13" s="8"/>
      <c r="B13" s="8"/>
      <c r="C13" s="8"/>
      <c r="D13" s="8"/>
      <c r="E13" s="9"/>
      <c r="F13" s="6"/>
      <c r="G13" s="5"/>
      <c r="H13" s="7"/>
      <c r="I13" s="7"/>
      <c r="K13" s="3"/>
      <c r="M13" s="8"/>
      <c r="N13" s="8"/>
      <c r="O13" s="5"/>
      <c r="P13" s="1"/>
      <c r="R13" s="7"/>
      <c r="S13" s="7"/>
      <c r="U13" s="8"/>
      <c r="V13" s="8"/>
      <c r="BD13" s="7"/>
      <c r="BE13" s="7"/>
    </row>
    <row r="14" spans="1:57" s="2" customFormat="1" x14ac:dyDescent="0.3">
      <c r="A14" s="8"/>
      <c r="B14" s="8"/>
      <c r="C14" s="8"/>
      <c r="D14" s="8"/>
      <c r="E14" s="9"/>
      <c r="F14" s="6"/>
      <c r="G14" s="5"/>
      <c r="H14" s="7"/>
      <c r="I14" s="7"/>
      <c r="K14" s="3"/>
      <c r="M14" s="8"/>
      <c r="N14" s="8"/>
      <c r="O14" s="5"/>
      <c r="P14" s="1"/>
      <c r="R14" s="7"/>
      <c r="S14" s="7"/>
      <c r="U14" s="8"/>
      <c r="V14" s="8"/>
      <c r="BD14" s="7"/>
      <c r="BE14" s="7"/>
    </row>
    <row r="15" spans="1:57" s="2" customFormat="1" x14ac:dyDescent="0.3">
      <c r="A15" s="8"/>
      <c r="B15" s="8"/>
      <c r="C15" s="8"/>
      <c r="D15" s="8"/>
      <c r="E15" s="9"/>
      <c r="F15" s="6"/>
      <c r="G15" s="5"/>
      <c r="H15" s="7"/>
      <c r="I15" s="7"/>
      <c r="K15" s="3"/>
      <c r="M15" s="8"/>
      <c r="N15" s="8"/>
      <c r="O15" s="5"/>
      <c r="P15" s="1"/>
      <c r="R15" s="7"/>
      <c r="S15" s="7"/>
      <c r="U15" s="8"/>
      <c r="V15" s="8"/>
      <c r="BD15" s="7"/>
      <c r="BE15" s="7"/>
    </row>
    <row r="16" spans="1:57" s="2" customFormat="1" x14ac:dyDescent="0.3">
      <c r="A16" s="8"/>
      <c r="B16" s="8"/>
      <c r="C16" s="8"/>
      <c r="D16" s="8"/>
      <c r="E16" s="9"/>
      <c r="F16" s="6"/>
      <c r="G16" s="5"/>
      <c r="H16" s="7"/>
      <c r="I16" s="7"/>
      <c r="K16" s="3"/>
      <c r="M16" s="8"/>
      <c r="N16" s="8"/>
      <c r="O16" s="5"/>
      <c r="P16" s="1"/>
      <c r="R16" s="7"/>
      <c r="S16" s="7"/>
      <c r="U16" s="8"/>
      <c r="V16" s="8"/>
      <c r="BD16" s="7"/>
      <c r="BE16" s="7"/>
    </row>
    <row r="17" spans="1:57" s="2" customFormat="1" x14ac:dyDescent="0.3">
      <c r="A17" s="8"/>
      <c r="B17" s="8"/>
      <c r="C17" s="8"/>
      <c r="D17" s="8"/>
      <c r="E17" s="9"/>
      <c r="F17" s="6"/>
      <c r="G17" s="5"/>
      <c r="H17" s="7"/>
      <c r="I17" s="7"/>
      <c r="K17" s="3"/>
      <c r="M17" s="8"/>
      <c r="N17" s="8"/>
      <c r="O17" s="5"/>
      <c r="P17" s="1"/>
      <c r="R17" s="7"/>
      <c r="S17" s="7"/>
      <c r="U17" s="8"/>
      <c r="V17" s="8"/>
      <c r="BD17" s="7"/>
      <c r="BE17" s="7"/>
    </row>
    <row r="18" spans="1:57" s="2" customFormat="1" x14ac:dyDescent="0.3">
      <c r="A18" s="8"/>
      <c r="B18" s="8"/>
      <c r="C18" s="8"/>
      <c r="D18" s="8"/>
      <c r="E18" s="9"/>
      <c r="F18" s="6"/>
      <c r="G18" s="5"/>
      <c r="H18" s="7"/>
      <c r="I18" s="7"/>
      <c r="K18" s="3"/>
      <c r="M18" s="8"/>
      <c r="N18" s="8"/>
      <c r="O18" s="5"/>
      <c r="P18" s="1"/>
      <c r="R18" s="7"/>
      <c r="S18" s="7"/>
      <c r="U18" s="8"/>
      <c r="V18" s="8"/>
      <c r="BD18" s="7"/>
      <c r="BE18" s="7"/>
    </row>
    <row r="19" spans="1:57" s="2" customFormat="1" x14ac:dyDescent="0.3">
      <c r="A19" s="8"/>
      <c r="B19" s="8"/>
      <c r="C19" s="8"/>
      <c r="D19" s="8"/>
      <c r="E19" s="9"/>
      <c r="F19" s="6"/>
      <c r="G19" s="5"/>
      <c r="H19" s="7"/>
      <c r="I19" s="7"/>
      <c r="K19" s="3"/>
      <c r="M19" s="8"/>
      <c r="N19" s="8"/>
      <c r="O19" s="5"/>
      <c r="P19" s="1"/>
      <c r="R19" s="7"/>
      <c r="S19" s="7"/>
      <c r="U19" s="8"/>
      <c r="V19" s="8"/>
      <c r="BD19" s="7"/>
      <c r="BE19" s="7"/>
    </row>
    <row r="20" spans="1:57" s="2" customFormat="1" x14ac:dyDescent="0.3">
      <c r="A20" s="8"/>
      <c r="B20" s="8"/>
      <c r="C20" s="8"/>
      <c r="D20" s="8"/>
      <c r="E20" s="9"/>
      <c r="F20" s="6"/>
      <c r="G20" s="5"/>
      <c r="H20" s="7"/>
      <c r="I20" s="7"/>
      <c r="K20" s="3"/>
      <c r="M20" s="8"/>
      <c r="N20" s="8"/>
      <c r="O20" s="5"/>
      <c r="P20" s="1"/>
      <c r="R20" s="7"/>
      <c r="S20" s="7"/>
      <c r="U20" s="8"/>
      <c r="V20" s="8"/>
      <c r="BD20" s="7"/>
      <c r="BE20" s="7"/>
    </row>
    <row r="21" spans="1:57" s="2" customFormat="1" x14ac:dyDescent="0.3">
      <c r="A21" s="8"/>
      <c r="B21" s="8"/>
      <c r="C21" s="8"/>
      <c r="D21" s="8"/>
      <c r="E21" s="9"/>
      <c r="F21" s="6"/>
      <c r="G21" s="5"/>
      <c r="H21" s="7"/>
      <c r="I21" s="7"/>
      <c r="K21" s="3"/>
      <c r="M21" s="8"/>
      <c r="N21" s="8"/>
      <c r="O21" s="5"/>
      <c r="P21" s="1"/>
      <c r="R21" s="7"/>
      <c r="S21" s="7"/>
      <c r="U21" s="8"/>
      <c r="V21" s="8"/>
      <c r="BD21" s="7"/>
      <c r="BE21" s="7"/>
    </row>
    <row r="22" spans="1:57" s="2" customFormat="1" x14ac:dyDescent="0.3">
      <c r="A22" s="8"/>
      <c r="B22" s="8"/>
      <c r="C22" s="8"/>
      <c r="D22" s="8"/>
      <c r="E22" s="9"/>
      <c r="F22" s="6"/>
      <c r="G22" s="5"/>
      <c r="H22" s="7"/>
      <c r="I22" s="7"/>
      <c r="K22" s="3"/>
      <c r="M22" s="8"/>
      <c r="N22" s="8"/>
      <c r="O22" s="5"/>
      <c r="P22" s="1"/>
      <c r="R22" s="7"/>
      <c r="S22" s="7"/>
      <c r="U22" s="8"/>
      <c r="V22" s="8"/>
      <c r="BD22" s="7"/>
      <c r="BE22" s="7"/>
    </row>
    <row r="23" spans="1:57" s="2" customFormat="1" x14ac:dyDescent="0.3">
      <c r="A23" s="8"/>
      <c r="B23" s="8"/>
      <c r="C23" s="8"/>
      <c r="D23" s="8"/>
      <c r="E23" s="9"/>
      <c r="F23" s="6"/>
      <c r="G23" s="5"/>
      <c r="H23" s="7"/>
      <c r="I23" s="7"/>
      <c r="K23" s="3"/>
      <c r="M23" s="8"/>
      <c r="N23" s="8"/>
      <c r="O23" s="5"/>
      <c r="P23" s="1"/>
      <c r="R23" s="7"/>
      <c r="S23" s="7"/>
      <c r="U23" s="8"/>
      <c r="V23" s="8"/>
      <c r="BD23" s="7"/>
      <c r="BE23" s="7"/>
    </row>
    <row r="24" spans="1:57" s="2" customFormat="1" x14ac:dyDescent="0.3">
      <c r="A24" s="8"/>
      <c r="B24" s="8"/>
      <c r="C24" s="8"/>
      <c r="D24" s="8"/>
      <c r="E24" s="9"/>
      <c r="F24" s="6"/>
      <c r="G24" s="5"/>
      <c r="H24" s="7"/>
      <c r="I24" s="7"/>
      <c r="K24" s="3"/>
      <c r="M24" s="8"/>
      <c r="N24" s="8"/>
      <c r="O24" s="5"/>
      <c r="P24" s="1"/>
      <c r="R24" s="7"/>
      <c r="S24" s="7"/>
      <c r="U24" s="8"/>
      <c r="V24" s="10"/>
      <c r="BD24" s="7"/>
      <c r="BE24" s="7"/>
    </row>
    <row r="25" spans="1:57" s="2" customFormat="1" x14ac:dyDescent="0.3">
      <c r="A25" s="8"/>
      <c r="B25" s="8"/>
      <c r="C25" s="8"/>
      <c r="D25" s="8"/>
      <c r="E25" s="9"/>
      <c r="F25" s="6"/>
      <c r="G25" s="5"/>
      <c r="H25" s="7"/>
      <c r="I25" s="7"/>
      <c r="K25" s="3"/>
      <c r="M25" s="8"/>
      <c r="N25" s="8"/>
      <c r="O25" s="5"/>
      <c r="P25" s="1"/>
      <c r="R25" s="7"/>
      <c r="S25" s="7"/>
      <c r="U25" s="8"/>
      <c r="V25" s="8"/>
      <c r="BD25" s="7"/>
      <c r="BE25" s="7"/>
    </row>
    <row r="26" spans="1:57" s="2" customFormat="1" x14ac:dyDescent="0.3">
      <c r="A26" s="8"/>
      <c r="B26" s="8"/>
      <c r="C26" s="8"/>
      <c r="D26" s="8"/>
      <c r="E26" s="9"/>
      <c r="F26" s="6"/>
      <c r="G26" s="5"/>
      <c r="H26" s="7"/>
      <c r="I26" s="7"/>
      <c r="K26" s="3"/>
      <c r="M26" s="8"/>
      <c r="N26" s="8"/>
      <c r="O26" s="5"/>
      <c r="P26" s="1"/>
      <c r="R26" s="7"/>
      <c r="S26" s="7"/>
      <c r="U26" s="8"/>
      <c r="V26" s="8"/>
      <c r="BD26" s="7"/>
      <c r="BE26" s="7"/>
    </row>
    <row r="27" spans="1:57" s="2" customFormat="1" x14ac:dyDescent="0.3">
      <c r="A27" s="8"/>
      <c r="B27" s="8"/>
      <c r="C27" s="8"/>
      <c r="D27" s="8"/>
      <c r="E27" s="9"/>
      <c r="F27" s="6"/>
      <c r="G27" s="5"/>
      <c r="H27" s="7"/>
      <c r="I27" s="7"/>
      <c r="K27" s="3"/>
      <c r="M27" s="8"/>
      <c r="N27" s="8"/>
      <c r="O27" s="5"/>
      <c r="P27" s="1"/>
      <c r="R27" s="7"/>
      <c r="S27" s="7"/>
      <c r="U27" s="8"/>
      <c r="V27" s="8"/>
      <c r="BD27" s="7"/>
      <c r="BE27" s="7"/>
    </row>
    <row r="28" spans="1:57" s="2" customFormat="1" x14ac:dyDescent="0.3">
      <c r="A28" s="8"/>
      <c r="B28" s="8"/>
      <c r="C28" s="8"/>
      <c r="D28" s="8"/>
      <c r="E28" s="9"/>
      <c r="F28" s="6"/>
      <c r="G28" s="5"/>
      <c r="H28" s="7"/>
      <c r="I28" s="7"/>
      <c r="K28" s="3"/>
      <c r="M28" s="8"/>
      <c r="N28" s="8"/>
      <c r="O28" s="5"/>
      <c r="P28" s="1"/>
      <c r="R28" s="7"/>
      <c r="S28" s="7"/>
      <c r="U28" s="8"/>
      <c r="V28" s="8"/>
      <c r="BD28" s="7"/>
      <c r="BE28" s="7"/>
    </row>
    <row r="29" spans="1:57" s="2" customFormat="1" x14ac:dyDescent="0.3">
      <c r="A29" s="8"/>
      <c r="B29" s="8"/>
      <c r="C29" s="8"/>
      <c r="D29" s="8"/>
      <c r="E29" s="9"/>
      <c r="F29" s="6"/>
      <c r="G29" s="5"/>
      <c r="H29" s="7"/>
      <c r="I29" s="7"/>
      <c r="K29" s="3"/>
      <c r="M29" s="8"/>
      <c r="N29" s="8"/>
      <c r="O29" s="5"/>
      <c r="P29" s="1"/>
      <c r="R29" s="7"/>
      <c r="S29" s="7"/>
      <c r="U29" s="8"/>
      <c r="V29" s="8"/>
      <c r="BD29" s="7"/>
      <c r="BE29" s="7"/>
    </row>
    <row r="30" spans="1:57" s="2" customFormat="1" x14ac:dyDescent="0.3">
      <c r="A30" s="8"/>
      <c r="B30" s="8"/>
      <c r="C30" s="8"/>
      <c r="D30" s="8"/>
      <c r="E30" s="9"/>
      <c r="F30" s="6"/>
      <c r="G30" s="5"/>
      <c r="H30" s="7"/>
      <c r="I30" s="7"/>
      <c r="K30" s="3"/>
      <c r="M30" s="8"/>
      <c r="N30" s="8"/>
      <c r="O30" s="5"/>
      <c r="P30" s="1"/>
      <c r="R30" s="7"/>
      <c r="S30" s="7"/>
      <c r="U30" s="8"/>
      <c r="V30" s="8"/>
      <c r="BD30" s="7"/>
      <c r="BE30" s="7"/>
    </row>
    <row r="31" spans="1:57" s="2" customFormat="1" x14ac:dyDescent="0.3">
      <c r="A31" s="8"/>
      <c r="B31" s="8"/>
      <c r="C31" s="8"/>
      <c r="D31" s="8"/>
      <c r="E31" s="9"/>
      <c r="F31" s="6"/>
      <c r="G31" s="5"/>
      <c r="H31" s="7"/>
      <c r="I31" s="7"/>
      <c r="K31" s="3"/>
      <c r="M31" s="8"/>
      <c r="N31" s="8"/>
      <c r="O31" s="5"/>
      <c r="P31" s="1"/>
      <c r="R31" s="7"/>
      <c r="S31" s="7"/>
      <c r="U31" s="8"/>
      <c r="V31" s="8"/>
      <c r="BD31" s="7"/>
      <c r="BE31" s="7"/>
    </row>
    <row r="32" spans="1:57" s="2" customFormat="1" x14ac:dyDescent="0.3">
      <c r="A32" s="8"/>
      <c r="B32" s="8"/>
      <c r="C32" s="8"/>
      <c r="D32" s="8"/>
      <c r="E32" s="9"/>
      <c r="F32" s="6"/>
      <c r="G32" s="5"/>
      <c r="H32" s="7"/>
      <c r="I32" s="7"/>
      <c r="K32" s="3"/>
      <c r="M32" s="8"/>
      <c r="N32" s="8"/>
      <c r="O32" s="5"/>
      <c r="P32" s="1"/>
      <c r="R32" s="7"/>
      <c r="S32" s="7"/>
      <c r="U32" s="8"/>
      <c r="V32" s="8"/>
      <c r="BD32" s="7"/>
      <c r="BE32" s="7"/>
    </row>
    <row r="33" spans="1:57" s="2" customFormat="1" x14ac:dyDescent="0.3">
      <c r="A33" s="8"/>
      <c r="B33" s="8"/>
      <c r="C33" s="8"/>
      <c r="D33" s="8"/>
      <c r="E33" s="9"/>
      <c r="F33" s="6"/>
      <c r="G33" s="5"/>
      <c r="H33" s="7"/>
      <c r="I33" s="7"/>
      <c r="K33" s="3"/>
      <c r="M33" s="8"/>
      <c r="N33" s="8"/>
      <c r="O33" s="5"/>
      <c r="P33" s="1"/>
      <c r="R33" s="7"/>
      <c r="S33" s="7"/>
      <c r="U33" s="8"/>
      <c r="V33" s="8"/>
      <c r="BD33" s="7"/>
      <c r="BE33" s="7"/>
    </row>
    <row r="34" spans="1:57" s="2" customFormat="1" x14ac:dyDescent="0.3">
      <c r="A34" s="8"/>
      <c r="B34" s="8"/>
      <c r="C34" s="8"/>
      <c r="D34" s="8"/>
      <c r="E34" s="9"/>
      <c r="F34" s="6"/>
      <c r="G34" s="5"/>
      <c r="H34" s="7"/>
      <c r="I34" s="7"/>
      <c r="K34" s="3"/>
      <c r="M34" s="8"/>
      <c r="N34" s="8"/>
      <c r="O34" s="5"/>
      <c r="P34" s="1"/>
      <c r="R34" s="7"/>
      <c r="S34" s="7"/>
      <c r="U34" s="8"/>
      <c r="V34" s="8"/>
      <c r="BD34" s="7"/>
      <c r="BE34" s="7"/>
    </row>
    <row r="35" spans="1:57" s="2" customFormat="1" x14ac:dyDescent="0.3">
      <c r="A35" s="8"/>
      <c r="B35" s="8"/>
      <c r="C35" s="8"/>
      <c r="D35" s="8"/>
      <c r="E35" s="9"/>
      <c r="F35" s="6"/>
      <c r="G35" s="5"/>
      <c r="H35" s="7"/>
      <c r="I35" s="7"/>
      <c r="K35" s="3"/>
      <c r="M35" s="8"/>
      <c r="N35" s="8"/>
      <c r="O35" s="5"/>
      <c r="P35" s="1"/>
      <c r="R35" s="7"/>
      <c r="S35" s="7"/>
      <c r="U35" s="8"/>
      <c r="V35" s="8"/>
      <c r="BD35" s="7"/>
      <c r="BE35" s="7"/>
    </row>
    <row r="36" spans="1:57" s="2" customFormat="1" x14ac:dyDescent="0.3">
      <c r="A36" s="8"/>
      <c r="B36" s="8"/>
      <c r="C36" s="8"/>
      <c r="D36" s="8"/>
      <c r="E36" s="9"/>
      <c r="F36" s="6"/>
      <c r="G36" s="5"/>
      <c r="H36" s="7"/>
      <c r="I36" s="7"/>
      <c r="K36" s="3"/>
      <c r="M36" s="8"/>
      <c r="N36" s="8"/>
      <c r="O36" s="5"/>
      <c r="P36" s="1"/>
      <c r="R36" s="7"/>
      <c r="S36" s="7"/>
      <c r="U36" s="8"/>
      <c r="V36" s="8"/>
      <c r="BD36" s="7"/>
      <c r="BE36" s="7"/>
    </row>
    <row r="37" spans="1:57" s="2" customFormat="1" x14ac:dyDescent="0.3">
      <c r="A37" s="8"/>
      <c r="B37" s="8"/>
      <c r="C37" s="8"/>
      <c r="D37" s="8"/>
      <c r="E37" s="9"/>
      <c r="F37" s="6"/>
      <c r="G37" s="5"/>
      <c r="H37" s="7"/>
      <c r="I37" s="7"/>
      <c r="K37" s="3"/>
      <c r="M37" s="8"/>
      <c r="N37" s="8"/>
      <c r="O37" s="5"/>
      <c r="P37" s="1"/>
      <c r="R37" s="7"/>
      <c r="S37" s="7"/>
      <c r="U37" s="8"/>
      <c r="V37" s="8"/>
      <c r="BD37" s="7"/>
      <c r="BE37" s="7"/>
    </row>
    <row r="38" spans="1:57" s="2" customFormat="1" x14ac:dyDescent="0.3">
      <c r="A38" s="8"/>
      <c r="B38" s="8"/>
      <c r="C38" s="8"/>
      <c r="D38" s="8"/>
      <c r="E38" s="9"/>
      <c r="F38" s="6"/>
      <c r="G38" s="5"/>
      <c r="H38" s="7"/>
      <c r="I38" s="7"/>
      <c r="K38" s="3"/>
      <c r="M38" s="8"/>
      <c r="N38" s="8"/>
      <c r="O38" s="5"/>
      <c r="P38" s="1"/>
      <c r="R38" s="7"/>
      <c r="S38" s="7"/>
      <c r="U38" s="8"/>
      <c r="V38" s="8"/>
      <c r="BD38" s="7"/>
      <c r="BE38" s="7"/>
    </row>
    <row r="39" spans="1:57" s="2" customFormat="1" x14ac:dyDescent="0.3">
      <c r="A39" s="8"/>
      <c r="B39" s="8"/>
      <c r="C39" s="8"/>
      <c r="D39" s="8"/>
      <c r="E39" s="9"/>
      <c r="F39" s="6"/>
      <c r="G39" s="5"/>
      <c r="H39" s="7"/>
      <c r="I39" s="7"/>
      <c r="K39" s="3"/>
      <c r="M39" s="8"/>
      <c r="N39" s="8"/>
      <c r="O39" s="5"/>
      <c r="P39" s="1"/>
      <c r="R39" s="7"/>
      <c r="S39" s="7"/>
      <c r="U39" s="8"/>
      <c r="V39" s="8"/>
      <c r="BD39" s="7"/>
      <c r="BE39" s="7"/>
    </row>
    <row r="40" spans="1:57" s="2" customFormat="1" x14ac:dyDescent="0.3">
      <c r="A40" s="8"/>
      <c r="B40" s="8"/>
      <c r="C40" s="8"/>
      <c r="D40" s="8"/>
      <c r="E40" s="9"/>
      <c r="F40" s="6"/>
      <c r="G40" s="5"/>
      <c r="H40" s="7"/>
      <c r="I40" s="7"/>
      <c r="K40" s="3"/>
      <c r="M40" s="8"/>
      <c r="N40" s="8"/>
      <c r="O40" s="5"/>
      <c r="P40" s="1"/>
      <c r="R40" s="7"/>
      <c r="S40" s="7"/>
      <c r="U40" s="8"/>
      <c r="V40" s="8"/>
      <c r="BD40" s="7"/>
      <c r="BE40" s="7"/>
    </row>
    <row r="41" spans="1:57" s="2" customFormat="1" x14ac:dyDescent="0.3">
      <c r="A41" s="8"/>
      <c r="B41" s="8"/>
      <c r="C41" s="8"/>
      <c r="D41" s="8"/>
      <c r="E41" s="9"/>
      <c r="F41" s="6"/>
      <c r="G41" s="5"/>
      <c r="H41" s="7"/>
      <c r="I41" s="7"/>
      <c r="K41" s="3"/>
      <c r="M41" s="8"/>
      <c r="N41" s="8"/>
      <c r="O41" s="5"/>
      <c r="P41" s="1"/>
      <c r="R41" s="7"/>
      <c r="S41" s="7"/>
      <c r="U41" s="8"/>
      <c r="V41" s="8"/>
      <c r="BD41" s="7"/>
      <c r="BE41" s="7"/>
    </row>
    <row r="42" spans="1:57" s="2" customFormat="1" x14ac:dyDescent="0.3">
      <c r="A42" s="8"/>
      <c r="B42" s="8"/>
      <c r="C42" s="8"/>
      <c r="D42" s="8"/>
      <c r="E42" s="9"/>
      <c r="F42" s="6"/>
      <c r="G42" s="5"/>
      <c r="H42" s="7"/>
      <c r="I42" s="7"/>
      <c r="K42" s="3"/>
      <c r="M42" s="8"/>
      <c r="N42" s="8"/>
      <c r="O42" s="5"/>
      <c r="P42" s="1"/>
      <c r="R42" s="7"/>
      <c r="S42" s="7"/>
      <c r="U42" s="8"/>
      <c r="V42" s="8"/>
      <c r="BD42" s="7"/>
      <c r="BE42" s="7"/>
    </row>
    <row r="43" spans="1:57" s="2" customFormat="1" x14ac:dyDescent="0.3">
      <c r="A43" s="8"/>
      <c r="B43" s="8"/>
      <c r="C43" s="8"/>
      <c r="D43" s="8"/>
      <c r="E43" s="9"/>
      <c r="F43" s="6"/>
      <c r="G43" s="5"/>
      <c r="H43" s="7"/>
      <c r="I43" s="7"/>
      <c r="K43" s="3"/>
      <c r="M43" s="8"/>
      <c r="N43" s="8"/>
      <c r="O43" s="5"/>
      <c r="P43" s="1"/>
      <c r="R43" s="7"/>
      <c r="S43" s="7"/>
      <c r="U43" s="8"/>
      <c r="V43" s="8"/>
      <c r="BD43" s="7"/>
      <c r="BE43" s="7"/>
    </row>
    <row r="44" spans="1:57" s="2" customFormat="1" x14ac:dyDescent="0.3">
      <c r="A44" s="8"/>
      <c r="B44" s="8"/>
      <c r="C44" s="8"/>
      <c r="D44" s="8"/>
      <c r="E44" s="9"/>
      <c r="F44" s="6"/>
      <c r="G44" s="5"/>
      <c r="H44" s="7"/>
      <c r="I44" s="7"/>
      <c r="K44" s="3"/>
      <c r="M44" s="8"/>
      <c r="N44" s="8"/>
      <c r="O44" s="5"/>
      <c r="P44" s="1"/>
      <c r="R44" s="7"/>
      <c r="S44" s="7"/>
      <c r="U44" s="8"/>
      <c r="V44" s="8"/>
      <c r="BD44" s="7"/>
      <c r="BE44" s="7"/>
    </row>
    <row r="45" spans="1:57" s="2" customFormat="1" x14ac:dyDescent="0.3">
      <c r="A45" s="8"/>
      <c r="B45" s="8"/>
      <c r="C45" s="8"/>
      <c r="D45" s="8"/>
      <c r="E45" s="9"/>
      <c r="F45" s="6"/>
      <c r="G45" s="5"/>
      <c r="H45" s="7"/>
      <c r="I45" s="7"/>
      <c r="K45" s="3"/>
      <c r="M45" s="8"/>
      <c r="N45" s="8"/>
      <c r="O45" s="5"/>
      <c r="P45" s="1"/>
      <c r="R45" s="7"/>
      <c r="S45" s="7"/>
      <c r="U45" s="8"/>
      <c r="V45" s="8"/>
      <c r="BD45" s="7"/>
      <c r="BE45" s="7"/>
    </row>
    <row r="46" spans="1:57" s="2" customFormat="1" x14ac:dyDescent="0.3">
      <c r="A46" s="8"/>
      <c r="B46" s="8"/>
      <c r="C46" s="8"/>
      <c r="D46" s="8"/>
      <c r="E46" s="9"/>
      <c r="F46" s="6"/>
      <c r="G46" s="5"/>
      <c r="H46" s="7"/>
      <c r="I46" s="7"/>
      <c r="K46" s="3"/>
      <c r="M46" s="8"/>
      <c r="N46" s="8"/>
      <c r="O46" s="5"/>
      <c r="P46" s="1"/>
      <c r="R46" s="7"/>
      <c r="S46" s="7"/>
      <c r="U46" s="8"/>
      <c r="V46" s="8"/>
      <c r="BD46" s="7"/>
      <c r="BE46" s="7"/>
    </row>
    <row r="47" spans="1:57" s="2" customFormat="1" x14ac:dyDescent="0.3">
      <c r="A47" s="8"/>
      <c r="B47" s="8"/>
      <c r="C47" s="8"/>
      <c r="D47" s="8"/>
      <c r="E47" s="9"/>
      <c r="F47" s="6"/>
      <c r="G47" s="5"/>
      <c r="H47" s="7"/>
      <c r="I47" s="7"/>
      <c r="K47" s="3"/>
      <c r="M47" s="8"/>
      <c r="N47" s="8"/>
      <c r="O47" s="5"/>
      <c r="P47" s="1"/>
      <c r="R47" s="7"/>
      <c r="S47" s="7"/>
      <c r="U47" s="8"/>
      <c r="V47" s="8"/>
      <c r="BD47" s="7"/>
      <c r="BE47" s="7"/>
    </row>
    <row r="48" spans="1:57" s="2" customFormat="1" x14ac:dyDescent="0.3">
      <c r="A48" s="8"/>
      <c r="B48" s="8"/>
      <c r="C48" s="8"/>
      <c r="D48" s="8"/>
      <c r="E48" s="9"/>
      <c r="F48" s="6"/>
      <c r="G48" s="5"/>
      <c r="H48" s="7"/>
      <c r="I48" s="7"/>
      <c r="K48" s="3"/>
      <c r="M48" s="8"/>
      <c r="N48" s="8"/>
      <c r="O48" s="5"/>
      <c r="P48" s="1"/>
      <c r="R48" s="7"/>
      <c r="S48" s="7"/>
      <c r="U48" s="8"/>
      <c r="V48" s="8"/>
      <c r="BD48" s="7"/>
      <c r="BE48" s="7"/>
    </row>
    <row r="49" spans="1:57" s="2" customFormat="1" x14ac:dyDescent="0.3">
      <c r="A49" s="8"/>
      <c r="B49" s="8"/>
      <c r="C49" s="8"/>
      <c r="D49" s="8"/>
      <c r="E49" s="9"/>
      <c r="F49" s="6"/>
      <c r="G49" s="5"/>
      <c r="H49" s="7"/>
      <c r="I49" s="7"/>
      <c r="K49" s="3"/>
      <c r="M49" s="8"/>
      <c r="N49" s="8"/>
      <c r="O49" s="5"/>
      <c r="P49" s="1"/>
      <c r="R49" s="7"/>
      <c r="S49" s="7"/>
      <c r="U49" s="8"/>
      <c r="V49" s="8"/>
      <c r="BD49" s="7"/>
      <c r="BE49" s="7"/>
    </row>
    <row r="50" spans="1:57" s="2" customFormat="1" x14ac:dyDescent="0.3">
      <c r="A50" s="8"/>
      <c r="B50" s="8"/>
      <c r="C50" s="8"/>
      <c r="D50" s="8"/>
      <c r="E50" s="9"/>
      <c r="F50" s="6"/>
      <c r="G50" s="5"/>
      <c r="H50" s="7"/>
      <c r="I50" s="7"/>
      <c r="K50" s="3"/>
      <c r="M50" s="8"/>
      <c r="N50" s="8"/>
      <c r="O50" s="5"/>
      <c r="P50" s="1"/>
      <c r="R50" s="7"/>
      <c r="S50" s="7"/>
      <c r="U50" s="8"/>
      <c r="V50" s="8"/>
      <c r="BD50" s="7"/>
      <c r="BE50" s="7"/>
    </row>
    <row r="51" spans="1:57" s="2" customFormat="1" x14ac:dyDescent="0.3">
      <c r="A51" s="8"/>
      <c r="B51" s="8"/>
      <c r="C51" s="8"/>
      <c r="D51" s="8"/>
      <c r="E51" s="9"/>
      <c r="F51" s="6"/>
      <c r="G51" s="5"/>
      <c r="H51" s="7"/>
      <c r="I51" s="7"/>
      <c r="K51" s="3"/>
      <c r="M51" s="8"/>
      <c r="N51" s="8"/>
      <c r="O51" s="5"/>
      <c r="P51" s="1"/>
      <c r="R51" s="7"/>
      <c r="S51" s="7"/>
      <c r="U51" s="8"/>
      <c r="V51" s="8"/>
      <c r="BD51" s="7"/>
      <c r="BE51" s="7"/>
    </row>
    <row r="52" spans="1:57" s="2" customFormat="1" x14ac:dyDescent="0.3">
      <c r="A52" s="8"/>
      <c r="B52" s="8"/>
      <c r="C52" s="8"/>
      <c r="D52" s="8"/>
      <c r="E52" s="9"/>
      <c r="F52" s="6"/>
      <c r="G52" s="5"/>
      <c r="H52" s="7"/>
      <c r="I52" s="7"/>
      <c r="K52" s="3"/>
      <c r="M52" s="8"/>
      <c r="N52" s="8"/>
      <c r="O52" s="5"/>
      <c r="P52" s="1"/>
      <c r="R52" s="7"/>
      <c r="S52" s="7"/>
      <c r="U52" s="8"/>
      <c r="V52" s="8"/>
      <c r="BD52" s="7"/>
      <c r="BE52" s="7"/>
    </row>
    <row r="53" spans="1:57" s="2" customFormat="1" x14ac:dyDescent="0.3">
      <c r="A53" s="8"/>
      <c r="B53" s="8"/>
      <c r="C53" s="8"/>
      <c r="D53" s="8"/>
      <c r="E53" s="9"/>
      <c r="F53" s="6"/>
      <c r="G53" s="5"/>
      <c r="H53" s="7"/>
      <c r="I53" s="7"/>
      <c r="K53" s="3"/>
      <c r="M53" s="8"/>
      <c r="N53" s="8"/>
      <c r="O53" s="5"/>
      <c r="P53" s="1"/>
      <c r="R53" s="7"/>
      <c r="S53" s="7"/>
      <c r="U53" s="8"/>
      <c r="V53" s="8"/>
      <c r="BD53" s="7"/>
      <c r="BE53" s="7"/>
    </row>
    <row r="54" spans="1:57" s="2" customFormat="1" x14ac:dyDescent="0.3">
      <c r="A54" s="8"/>
      <c r="B54" s="8"/>
      <c r="C54" s="8"/>
      <c r="D54" s="8"/>
      <c r="E54" s="9"/>
      <c r="F54" s="6"/>
      <c r="G54" s="5"/>
      <c r="H54" s="7"/>
      <c r="I54" s="7"/>
      <c r="K54" s="3"/>
      <c r="M54" s="8"/>
      <c r="N54" s="8"/>
      <c r="O54" s="5"/>
      <c r="P54" s="1"/>
      <c r="R54" s="7"/>
      <c r="S54" s="7"/>
      <c r="U54" s="8"/>
      <c r="V54" s="8"/>
      <c r="BD54" s="7"/>
      <c r="BE54" s="7"/>
    </row>
    <row r="55" spans="1:57" s="2" customFormat="1" x14ac:dyDescent="0.3">
      <c r="A55" s="8"/>
      <c r="B55" s="8"/>
      <c r="C55" s="8"/>
      <c r="D55" s="8"/>
      <c r="E55" s="9"/>
      <c r="F55" s="6"/>
      <c r="G55" s="5"/>
      <c r="H55" s="7"/>
      <c r="I55" s="7"/>
      <c r="K55" s="3"/>
      <c r="M55" s="8"/>
      <c r="N55" s="8"/>
      <c r="O55" s="5"/>
      <c r="P55" s="1"/>
      <c r="R55" s="7"/>
      <c r="S55" s="7"/>
      <c r="U55" s="8"/>
      <c r="V55" s="8"/>
      <c r="BD55" s="7"/>
      <c r="BE55" s="7"/>
    </row>
    <row r="56" spans="1:57" s="2" customFormat="1" x14ac:dyDescent="0.3">
      <c r="A56" s="8"/>
      <c r="B56" s="8"/>
      <c r="C56" s="8"/>
      <c r="D56" s="8"/>
      <c r="E56" s="9"/>
      <c r="F56" s="6"/>
      <c r="G56" s="5"/>
      <c r="H56" s="7"/>
      <c r="I56" s="7"/>
      <c r="K56" s="3"/>
      <c r="M56" s="8"/>
      <c r="N56" s="8"/>
      <c r="O56" s="5"/>
      <c r="P56" s="1"/>
      <c r="R56" s="7"/>
      <c r="S56" s="7"/>
      <c r="U56" s="8"/>
      <c r="V56" s="8"/>
      <c r="BD56" s="7"/>
      <c r="BE56" s="7"/>
    </row>
    <row r="57" spans="1:57" s="2" customFormat="1" x14ac:dyDescent="0.3">
      <c r="A57" s="8"/>
      <c r="B57" s="8"/>
      <c r="C57" s="8"/>
      <c r="D57" s="8"/>
      <c r="E57" s="9"/>
      <c r="F57" s="6"/>
      <c r="G57" s="5"/>
      <c r="H57" s="7"/>
      <c r="I57" s="7"/>
      <c r="K57" s="3"/>
      <c r="M57" s="8"/>
      <c r="N57" s="8"/>
      <c r="O57" s="5"/>
      <c r="P57" s="1"/>
      <c r="R57" s="7"/>
      <c r="S57" s="7"/>
      <c r="U57" s="8"/>
      <c r="V57" s="8"/>
      <c r="BD57" s="7"/>
      <c r="BE57" s="7"/>
    </row>
    <row r="58" spans="1:57" s="2" customFormat="1" x14ac:dyDescent="0.3">
      <c r="A58" s="8"/>
      <c r="B58" s="8"/>
      <c r="C58" s="8"/>
      <c r="D58" s="8"/>
      <c r="E58" s="9"/>
      <c r="F58" s="6"/>
      <c r="G58" s="5"/>
      <c r="H58" s="7"/>
      <c r="I58" s="7"/>
      <c r="K58" s="3"/>
      <c r="M58" s="8"/>
      <c r="N58" s="8"/>
      <c r="O58" s="5"/>
      <c r="P58" s="1"/>
      <c r="R58" s="7"/>
      <c r="S58" s="7"/>
      <c r="U58" s="8"/>
      <c r="V58" s="8"/>
      <c r="BD58" s="7"/>
      <c r="BE58" s="7"/>
    </row>
    <row r="59" spans="1:57" s="2" customFormat="1" x14ac:dyDescent="0.3">
      <c r="A59" s="8"/>
      <c r="B59" s="8"/>
      <c r="C59" s="8"/>
      <c r="D59" s="8"/>
      <c r="E59" s="9"/>
      <c r="F59" s="6"/>
      <c r="G59" s="5"/>
      <c r="H59" s="7"/>
      <c r="I59" s="7"/>
      <c r="K59" s="3"/>
      <c r="M59" s="8"/>
      <c r="N59" s="8"/>
      <c r="O59" s="5"/>
      <c r="P59" s="1"/>
      <c r="R59" s="7"/>
      <c r="S59" s="7"/>
      <c r="U59" s="8"/>
      <c r="V59" s="8"/>
      <c r="BD59" s="7"/>
      <c r="BE59" s="7"/>
    </row>
    <row r="60" spans="1:57" s="2" customFormat="1" x14ac:dyDescent="0.3">
      <c r="A60" s="8"/>
      <c r="B60" s="8"/>
      <c r="C60" s="8"/>
      <c r="D60" s="8"/>
      <c r="E60" s="9"/>
      <c r="F60" s="6"/>
      <c r="G60" s="5"/>
      <c r="H60" s="7"/>
      <c r="I60" s="7"/>
      <c r="K60" s="3"/>
      <c r="M60" s="8"/>
      <c r="N60" s="8"/>
      <c r="O60" s="5"/>
      <c r="P60" s="1"/>
      <c r="R60" s="7"/>
      <c r="S60" s="7"/>
      <c r="U60" s="8"/>
      <c r="V60" s="8"/>
      <c r="BD60" s="7"/>
      <c r="BE60" s="7"/>
    </row>
    <row r="61" spans="1:57" s="2" customFormat="1" x14ac:dyDescent="0.3">
      <c r="A61" s="8"/>
      <c r="B61" s="8"/>
      <c r="C61" s="8"/>
      <c r="D61" s="8"/>
      <c r="E61" s="9"/>
      <c r="F61" s="6"/>
      <c r="G61" s="5"/>
      <c r="H61" s="7"/>
      <c r="I61" s="7"/>
      <c r="K61" s="3"/>
      <c r="M61" s="8"/>
      <c r="N61" s="8"/>
      <c r="O61" s="5"/>
      <c r="P61" s="1"/>
      <c r="R61" s="7"/>
      <c r="S61" s="7"/>
      <c r="U61" s="8"/>
      <c r="V61" s="8"/>
      <c r="BD61" s="7"/>
      <c r="BE61" s="7"/>
    </row>
    <row r="62" spans="1:57" s="2" customFormat="1" x14ac:dyDescent="0.3">
      <c r="A62" s="8"/>
      <c r="B62" s="8"/>
      <c r="C62" s="8"/>
      <c r="D62" s="8"/>
      <c r="E62" s="9"/>
      <c r="F62" s="6"/>
      <c r="G62" s="5"/>
      <c r="H62" s="7"/>
      <c r="I62" s="7"/>
      <c r="K62" s="3"/>
      <c r="M62" s="8"/>
      <c r="N62" s="8"/>
      <c r="O62" s="5"/>
      <c r="P62" s="1"/>
      <c r="R62" s="7"/>
      <c r="S62" s="7"/>
      <c r="U62" s="8"/>
      <c r="V62" s="8"/>
      <c r="BD62" s="7"/>
      <c r="BE62" s="7"/>
    </row>
    <row r="63" spans="1:57" s="2" customFormat="1" x14ac:dyDescent="0.3">
      <c r="A63" s="8"/>
      <c r="B63" s="8"/>
      <c r="C63" s="8"/>
      <c r="D63" s="8"/>
      <c r="E63" s="9"/>
      <c r="F63" s="6"/>
      <c r="G63" s="5"/>
      <c r="H63" s="7"/>
      <c r="I63" s="7"/>
      <c r="K63" s="3"/>
      <c r="M63" s="8"/>
      <c r="N63" s="8"/>
      <c r="O63" s="5"/>
      <c r="P63" s="1"/>
      <c r="R63" s="7"/>
      <c r="S63" s="7"/>
      <c r="U63" s="8"/>
      <c r="V63" s="8"/>
      <c r="BD63" s="7"/>
      <c r="BE63" s="7"/>
    </row>
    <row r="64" spans="1:57" s="2" customFormat="1" x14ac:dyDescent="0.3">
      <c r="A64" s="8"/>
      <c r="B64" s="8"/>
      <c r="C64" s="8"/>
      <c r="D64" s="8"/>
      <c r="E64" s="9"/>
      <c r="F64" s="6"/>
      <c r="G64" s="5"/>
      <c r="H64" s="7"/>
      <c r="I64" s="7"/>
      <c r="K64" s="3"/>
      <c r="M64" s="8"/>
      <c r="N64" s="8"/>
      <c r="O64" s="5"/>
      <c r="P64" s="1"/>
      <c r="R64" s="7"/>
      <c r="S64" s="7"/>
      <c r="U64" s="8"/>
      <c r="V64" s="8"/>
      <c r="BD64" s="7"/>
      <c r="BE64" s="7"/>
    </row>
    <row r="65" spans="1:57" s="2" customFormat="1" x14ac:dyDescent="0.3">
      <c r="A65" s="8"/>
      <c r="B65" s="8"/>
      <c r="C65" s="8"/>
      <c r="D65" s="8"/>
      <c r="E65" s="9"/>
      <c r="F65" s="6"/>
      <c r="G65" s="5"/>
      <c r="H65" s="7"/>
      <c r="I65" s="7"/>
      <c r="K65" s="3"/>
      <c r="M65" s="8"/>
      <c r="N65" s="8"/>
      <c r="O65" s="5"/>
      <c r="P65" s="1"/>
      <c r="R65" s="7"/>
      <c r="S65" s="7"/>
      <c r="U65" s="8"/>
      <c r="V65" s="8"/>
      <c r="BD65" s="7"/>
      <c r="BE65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#ofTurns</vt:lpstr>
      <vt:lpstr>#ofTurns(2)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2018-04-01T00:31:35Z</dcterms:modified>
</cp:coreProperties>
</file>