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p2_q1&amp;q2" sheetId="1" r:id="rId1"/>
    <sheet name="p2_q1MMF" sheetId="2" r:id="rId2"/>
  </sheets>
  <calcPr calcId="152511"/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2" i="1"/>
  <c r="I8" i="2"/>
  <c r="K8" i="2" s="1"/>
  <c r="M8" i="2" s="1"/>
  <c r="O8" i="2" s="1"/>
  <c r="Q8" i="2" s="1"/>
  <c r="S8" i="2" s="1"/>
  <c r="U8" i="2" s="1"/>
  <c r="W8" i="2" s="1"/>
  <c r="Y8" i="2" s="1"/>
  <c r="AA8" i="2" s="1"/>
  <c r="AC8" i="2" s="1"/>
  <c r="AE8" i="2" s="1"/>
  <c r="AG8" i="2" s="1"/>
  <c r="AI8" i="2" s="1"/>
  <c r="AK8" i="2" s="1"/>
  <c r="AM8" i="2" s="1"/>
  <c r="AO8" i="2" s="1"/>
  <c r="H8" i="2"/>
  <c r="J8" i="2" s="1"/>
  <c r="L8" i="2" s="1"/>
  <c r="N8" i="2" s="1"/>
  <c r="P8" i="2" s="1"/>
  <c r="R8" i="2" s="1"/>
  <c r="T8" i="2" s="1"/>
  <c r="V8" i="2" s="1"/>
  <c r="X8" i="2" s="1"/>
  <c r="Z8" i="2" s="1"/>
  <c r="AB8" i="2" s="1"/>
  <c r="AD8" i="2" s="1"/>
  <c r="AF8" i="2" s="1"/>
  <c r="AH8" i="2" s="1"/>
  <c r="AJ8" i="2" s="1"/>
  <c r="AL8" i="2" s="1"/>
  <c r="AN8" i="2" s="1"/>
  <c r="AP8" i="2" s="1"/>
  <c r="A2" i="2"/>
  <c r="D5" i="2" s="1"/>
  <c r="AI5" i="2" l="1"/>
  <c r="AE5" i="2"/>
  <c r="AG5" i="2"/>
  <c r="Q5" i="2"/>
  <c r="O5" i="2"/>
  <c r="M5" i="2"/>
  <c r="B2" i="2"/>
  <c r="D2" i="2"/>
  <c r="B5" i="2"/>
  <c r="C2" i="2"/>
  <c r="C5" i="2"/>
  <c r="AC2" i="2" l="1"/>
  <c r="Y2" i="2"/>
  <c r="AA2" i="2"/>
  <c r="G2" i="2"/>
  <c r="K2" i="2"/>
  <c r="I2" i="2"/>
  <c r="M2" i="2"/>
  <c r="AI2" i="2"/>
  <c r="AG2" i="2"/>
  <c r="Q2" i="2"/>
  <c r="AE2" i="2"/>
  <c r="O2" i="2"/>
  <c r="AO5" i="2"/>
  <c r="U5" i="2"/>
  <c r="AM5" i="2"/>
  <c r="W5" i="2"/>
  <c r="AK5" i="2"/>
  <c r="S5" i="2"/>
  <c r="AO2" i="2"/>
  <c r="AM2" i="2"/>
  <c r="W2" i="2"/>
  <c r="AK2" i="2"/>
  <c r="U2" i="2"/>
  <c r="S2" i="2"/>
  <c r="Y5" i="2"/>
  <c r="I5" i="2"/>
  <c r="G5" i="2"/>
  <c r="AC5" i="2"/>
  <c r="AA5" i="2"/>
  <c r="K5" i="2"/>
  <c r="U6" i="2" l="1"/>
  <c r="T6" i="2"/>
  <c r="I3" i="2"/>
  <c r="H3" i="2"/>
  <c r="K3" i="2" l="1"/>
  <c r="J3" i="2"/>
  <c r="W6" i="2"/>
  <c r="V6" i="2"/>
  <c r="X6" i="2" l="1"/>
  <c r="Y6" i="2"/>
  <c r="L3" i="2"/>
  <c r="M3" i="2"/>
  <c r="O3" i="2" l="1"/>
  <c r="N3" i="2"/>
  <c r="AA6" i="2"/>
  <c r="Z6" i="2"/>
  <c r="AC6" i="2" l="1"/>
  <c r="AB6" i="2"/>
  <c r="Q3" i="2"/>
  <c r="P3" i="2"/>
  <c r="R3" i="2" l="1"/>
  <c r="S3" i="2"/>
  <c r="AE6" i="2"/>
  <c r="AD6" i="2"/>
  <c r="U3" i="2" l="1"/>
  <c r="T3" i="2"/>
  <c r="AF6" i="2"/>
  <c r="AG6" i="2"/>
  <c r="AI6" i="2" l="1"/>
  <c r="AH6" i="2"/>
  <c r="W3" i="2"/>
  <c r="V3" i="2"/>
  <c r="Y3" i="2" l="1"/>
  <c r="X3" i="2"/>
  <c r="AK6" i="2"/>
  <c r="AJ6" i="2"/>
  <c r="AM6" i="2" l="1"/>
  <c r="AL6" i="2"/>
  <c r="Z3" i="2"/>
  <c r="AA3" i="2"/>
  <c r="AC3" i="2" l="1"/>
  <c r="AB3" i="2"/>
  <c r="AO6" i="2"/>
  <c r="AN6" i="2"/>
  <c r="G6" i="2" l="1"/>
  <c r="F6" i="2"/>
  <c r="AP6" i="2" s="1"/>
  <c r="AE3" i="2"/>
  <c r="AD3" i="2"/>
  <c r="AG3" i="2" l="1"/>
  <c r="AF3" i="2"/>
  <c r="I6" i="2"/>
  <c r="H6" i="2"/>
  <c r="K6" i="2" l="1"/>
  <c r="J6" i="2"/>
  <c r="AI3" i="2"/>
  <c r="AH3" i="2"/>
  <c r="AK3" i="2" l="1"/>
  <c r="AJ3" i="2"/>
  <c r="M6" i="2"/>
  <c r="L6" i="2"/>
  <c r="O6" i="2" l="1"/>
  <c r="N6" i="2"/>
  <c r="AM3" i="2"/>
  <c r="AL3" i="2"/>
  <c r="AO3" i="2" l="1"/>
  <c r="AN3" i="2"/>
  <c r="P6" i="2"/>
  <c r="Q6" i="2"/>
  <c r="S6" i="2" l="1"/>
  <c r="R6" i="2"/>
  <c r="G3" i="2"/>
  <c r="F3" i="2"/>
  <c r="AP3" i="2" s="1"/>
  <c r="AC12" i="1" l="1"/>
  <c r="AC11" i="1"/>
  <c r="AC10" i="1"/>
  <c r="AC9" i="1"/>
  <c r="AC8" i="1"/>
  <c r="AC7" i="1"/>
  <c r="AC6" i="1"/>
  <c r="AC5" i="1"/>
  <c r="AC4" i="1"/>
  <c r="AC3" i="1"/>
  <c r="AC2" i="1"/>
  <c r="AB3" i="1"/>
  <c r="AB4" i="1"/>
  <c r="AB5" i="1"/>
  <c r="AB6" i="1"/>
  <c r="AB7" i="1"/>
  <c r="AB8" i="1"/>
  <c r="AB9" i="1"/>
  <c r="AB10" i="1"/>
  <c r="AB11" i="1"/>
  <c r="AB12" i="1"/>
  <c r="AA3" i="1"/>
  <c r="AA4" i="1"/>
  <c r="AA5" i="1"/>
  <c r="AA6" i="1"/>
  <c r="AA7" i="1"/>
  <c r="AA8" i="1"/>
  <c r="AA9" i="1"/>
  <c r="AA10" i="1"/>
  <c r="AA11" i="1"/>
  <c r="AA12" i="1"/>
  <c r="AA2" i="1"/>
  <c r="AB2" i="1" s="1"/>
  <c r="K3" i="1" l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K12" i="1"/>
  <c r="L12" i="1" s="1"/>
  <c r="K2" i="1"/>
  <c r="V2" i="1" s="1"/>
  <c r="Y3" i="1"/>
  <c r="Y4" i="1"/>
  <c r="Y5" i="1"/>
  <c r="Y6" i="1"/>
  <c r="Y7" i="1"/>
  <c r="Y8" i="1"/>
  <c r="Y9" i="1"/>
  <c r="Y10" i="1"/>
  <c r="Y11" i="1"/>
  <c r="Y12" i="1"/>
  <c r="Y2" i="1"/>
  <c r="S3" i="1"/>
  <c r="S4" i="1"/>
  <c r="S5" i="1"/>
  <c r="S6" i="1"/>
  <c r="S7" i="1"/>
  <c r="S8" i="1"/>
  <c r="S9" i="1"/>
  <c r="S10" i="1"/>
  <c r="S11" i="1"/>
  <c r="S12" i="1"/>
  <c r="S2" i="1"/>
  <c r="V3" i="1"/>
  <c r="V5" i="1"/>
  <c r="V11" i="1"/>
  <c r="H3" i="1"/>
  <c r="I3" i="1" s="1"/>
  <c r="H4" i="1"/>
  <c r="I4" i="1" s="1"/>
  <c r="H5" i="1"/>
  <c r="I5" i="1" s="1"/>
  <c r="H6" i="1"/>
  <c r="Q6" i="1" s="1"/>
  <c r="H7" i="1"/>
  <c r="Q7" i="1" s="1"/>
  <c r="H8" i="1"/>
  <c r="Q8" i="1" s="1"/>
  <c r="H9" i="1"/>
  <c r="I9" i="1" s="1"/>
  <c r="H10" i="1"/>
  <c r="I10" i="1" s="1"/>
  <c r="H11" i="1"/>
  <c r="Q11" i="1" s="1"/>
  <c r="H12" i="1"/>
  <c r="I12" i="1" s="1"/>
  <c r="H2" i="1"/>
  <c r="I2" i="1" s="1"/>
  <c r="L3" i="1"/>
  <c r="L11" i="1"/>
  <c r="F11" i="1"/>
  <c r="F12" i="1"/>
  <c r="F3" i="1"/>
  <c r="F4" i="1"/>
  <c r="F5" i="1"/>
  <c r="F6" i="1"/>
  <c r="F7" i="1"/>
  <c r="F8" i="1"/>
  <c r="F9" i="1"/>
  <c r="F10" i="1"/>
  <c r="F2" i="1"/>
  <c r="Q3" i="1" l="1"/>
  <c r="V12" i="1"/>
  <c r="I11" i="1"/>
  <c r="Q10" i="1"/>
  <c r="Q5" i="1"/>
  <c r="Q12" i="1"/>
  <c r="Q4" i="1"/>
  <c r="I8" i="1"/>
  <c r="M8" i="1" s="1"/>
  <c r="N8" i="1" s="1"/>
  <c r="R8" i="1" s="1"/>
  <c r="T8" i="1" s="1"/>
  <c r="I7" i="1"/>
  <c r="M7" i="1" s="1"/>
  <c r="N7" i="1" s="1"/>
  <c r="R7" i="1" s="1"/>
  <c r="T7" i="1" s="1"/>
  <c r="Q9" i="1"/>
  <c r="I6" i="1"/>
  <c r="M6" i="1" s="1"/>
  <c r="N6" i="1" s="1"/>
  <c r="Q2" i="1"/>
  <c r="V4" i="1"/>
  <c r="L2" i="1"/>
  <c r="M2" i="1" s="1"/>
  <c r="N2" i="1" s="1"/>
  <c r="V7" i="1"/>
  <c r="V6" i="1"/>
  <c r="V10" i="1"/>
  <c r="V9" i="1"/>
  <c r="M9" i="1"/>
  <c r="N9" i="1" s="1"/>
  <c r="O9" i="1" s="1"/>
  <c r="V8" i="1"/>
  <c r="M11" i="1"/>
  <c r="N11" i="1" s="1"/>
  <c r="R11" i="1" s="1"/>
  <c r="T11" i="1" s="1"/>
  <c r="W11" i="1" s="1"/>
  <c r="X11" i="1" s="1"/>
  <c r="Z11" i="1" s="1"/>
  <c r="M12" i="1"/>
  <c r="N12" i="1" s="1"/>
  <c r="M4" i="1"/>
  <c r="N4" i="1" s="1"/>
  <c r="R4" i="1" s="1"/>
  <c r="T4" i="1" s="1"/>
  <c r="M10" i="1"/>
  <c r="N10" i="1" s="1"/>
  <c r="R10" i="1" s="1"/>
  <c r="T10" i="1" s="1"/>
  <c r="M5" i="1"/>
  <c r="N5" i="1" s="1"/>
  <c r="M3" i="1"/>
  <c r="N3" i="1" s="1"/>
  <c r="R3" i="1" s="1"/>
  <c r="T3" i="1" s="1"/>
  <c r="W3" i="1" s="1"/>
  <c r="X3" i="1" s="1"/>
  <c r="Z3" i="1" s="1"/>
  <c r="R5" i="1" l="1"/>
  <c r="T5" i="1" s="1"/>
  <c r="W5" i="1" s="1"/>
  <c r="X5" i="1" s="1"/>
  <c r="Z5" i="1" s="1"/>
  <c r="R12" i="1"/>
  <c r="T12" i="1" s="1"/>
  <c r="W12" i="1" s="1"/>
  <c r="X12" i="1" s="1"/>
  <c r="Z12" i="1" s="1"/>
  <c r="R2" i="1"/>
  <c r="T2" i="1" s="1"/>
  <c r="W2" i="1" s="1"/>
  <c r="X2" i="1" s="1"/>
  <c r="Z2" i="1" s="1"/>
  <c r="P6" i="1"/>
  <c r="R6" i="1"/>
  <c r="T6" i="1" s="1"/>
  <c r="W6" i="1" s="1"/>
  <c r="X6" i="1" s="1"/>
  <c r="Z6" i="1" s="1"/>
  <c r="O6" i="1"/>
  <c r="W10" i="1"/>
  <c r="X10" i="1" s="1"/>
  <c r="Z10" i="1" s="1"/>
  <c r="R9" i="1"/>
  <c r="T9" i="1" s="1"/>
  <c r="W9" i="1" s="1"/>
  <c r="X9" i="1" s="1"/>
  <c r="Z9" i="1" s="1"/>
  <c r="W7" i="1"/>
  <c r="X7" i="1" s="1"/>
  <c r="Z7" i="1" s="1"/>
  <c r="W8" i="1"/>
  <c r="X8" i="1" s="1"/>
  <c r="Z8" i="1" s="1"/>
  <c r="W4" i="1"/>
  <c r="X4" i="1" s="1"/>
  <c r="Z4" i="1" s="1"/>
  <c r="P9" i="1"/>
  <c r="O10" i="1"/>
  <c r="P10" i="1"/>
  <c r="O8" i="1"/>
  <c r="P8" i="1"/>
  <c r="O7" i="1"/>
  <c r="P7" i="1"/>
  <c r="P12" i="1"/>
  <c r="O12" i="1"/>
  <c r="O11" i="1"/>
  <c r="P11" i="1"/>
  <c r="O4" i="1"/>
  <c r="P4" i="1"/>
  <c r="O3" i="1"/>
  <c r="P3" i="1"/>
  <c r="P5" i="1"/>
  <c r="O5" i="1"/>
  <c r="O2" i="1"/>
  <c r="P2" i="1"/>
</calcChain>
</file>

<file path=xl/sharedStrings.xml><?xml version="1.0" encoding="utf-8"?>
<sst xmlns="http://schemas.openxmlformats.org/spreadsheetml/2006/main" count="37" uniqueCount="36">
  <si>
    <t>I/area</t>
  </si>
  <si>
    <t>N</t>
  </si>
  <si>
    <t>AWG</t>
  </si>
  <si>
    <t>NI</t>
  </si>
  <si>
    <t>cond area</t>
  </si>
  <si>
    <t>airgap(mm)</t>
  </si>
  <si>
    <t>NI/airgap</t>
  </si>
  <si>
    <t>B@S_teeth</t>
  </si>
  <si>
    <t>B@S_backcore(ty=20mm)</t>
  </si>
  <si>
    <t>Max I(RMS)</t>
  </si>
  <si>
    <t>ShearStress(kPa)</t>
  </si>
  <si>
    <t>Torque(Nm)</t>
  </si>
  <si>
    <t>Input Power(W)</t>
  </si>
  <si>
    <t>Efficiency  (Assumption)</t>
  </si>
  <si>
    <t>Output Power</t>
  </si>
  <si>
    <t>FF (Assumption)</t>
  </si>
  <si>
    <t>L(typ for Async M)</t>
  </si>
  <si>
    <t>wrated(rad/s)</t>
  </si>
  <si>
    <t>slip</t>
  </si>
  <si>
    <t>Nrated</t>
  </si>
  <si>
    <t>Nsync</t>
  </si>
  <si>
    <t>Bav(Magnetic Loading)</t>
  </si>
  <si>
    <t>ElectricLoading (kA/m)</t>
  </si>
  <si>
    <t>pf (Assumption)</t>
  </si>
  <si>
    <t>Ohm/1000m</t>
  </si>
  <si>
    <t>phase length(m)</t>
  </si>
  <si>
    <t>Length of a turn(m)</t>
  </si>
  <si>
    <t>R_stator-phase</t>
  </si>
  <si>
    <t>Ipeak</t>
  </si>
  <si>
    <t>Ia</t>
  </si>
  <si>
    <t>Ib</t>
  </si>
  <si>
    <t>Ic</t>
  </si>
  <si>
    <t>ia= Ipeak, ib= -0.5 Ipeak, ic= -0.5 Ipeak</t>
  </si>
  <si>
    <t>ia= -0.5 Ipeak, ib= Ipeak, ic= -0.5 Ipeak</t>
  </si>
  <si>
    <t>Selected:</t>
  </si>
  <si>
    <t>Inductance-phase(H)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</si>
</sst>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9" formatCode="0.0000000"/>
    <numFmt numFmtId="170" formatCode="0.00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18">
    <xf numFmtId="0" fontId="0" fillId="0" borderId="0" xfId="0"/>
    <xf numFmtId="0" fontId="4" fillId="0" borderId="0" xfId="0" applyFont="1" applyAlignment="1">
      <alignment horizontal="center" vertical="center"/>
    </xf>
    <xf numFmtId="169" fontId="0" fillId="0" borderId="4" xfId="0" applyNumberFormat="1" applyBorder="1" applyAlignment="1">
      <alignment horizontal="center" vertical="center"/>
    </xf>
    <xf numFmtId="169" fontId="0" fillId="0" borderId="0" xfId="0" applyNumberFormat="1" applyBorder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169" fontId="4" fillId="0" borderId="2" xfId="0" applyNumberFormat="1" applyFont="1" applyBorder="1" applyAlignment="1">
      <alignment horizontal="center" vertical="center" wrapText="1"/>
    </xf>
    <xf numFmtId="169" fontId="4" fillId="0" borderId="3" xfId="0" applyNumberFormat="1" applyFont="1" applyBorder="1" applyAlignment="1">
      <alignment horizontal="center" vertical="center" wrapText="1"/>
    </xf>
    <xf numFmtId="169" fontId="4" fillId="0" borderId="0" xfId="0" applyNumberFormat="1" applyFont="1" applyAlignment="1">
      <alignment horizontal="center" vertical="center" wrapText="1"/>
    </xf>
    <xf numFmtId="169" fontId="1" fillId="2" borderId="0" xfId="1" applyNumberFormat="1" applyAlignment="1">
      <alignment horizontal="center" vertical="center" wrapText="1"/>
    </xf>
    <xf numFmtId="0" fontId="1" fillId="2" borderId="0" xfId="1" applyAlignment="1">
      <alignment horizontal="center" vertical="center" wrapText="1"/>
    </xf>
    <xf numFmtId="0" fontId="0" fillId="0" borderId="0" xfId="0" applyAlignment="1">
      <alignment horizontal="center" vertical="center"/>
    </xf>
    <xf numFmtId="169" fontId="2" fillId="3" borderId="0" xfId="2" applyNumberFormat="1" applyAlignment="1">
      <alignment horizontal="center" vertical="center" wrapText="1"/>
    </xf>
    <xf numFmtId="169" fontId="4" fillId="0" borderId="5" xfId="0" applyNumberFormat="1" applyFont="1" applyBorder="1" applyAlignment="1">
      <alignment horizontal="center" vertical="center" wrapText="1"/>
    </xf>
    <xf numFmtId="169" fontId="0" fillId="0" borderId="5" xfId="0" applyNumberForma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169" fontId="3" fillId="4" borderId="1" xfId="3" applyNumberFormat="1" applyAlignment="1">
      <alignment horizontal="center" vertical="center"/>
    </xf>
    <xf numFmtId="0" fontId="3" fillId="4" borderId="1" xfId="3" applyAlignment="1">
      <alignment horizontal="center" vertical="center"/>
    </xf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14</xdr:row>
      <xdr:rowOff>0</xdr:rowOff>
    </xdr:from>
    <xdr:to>
      <xdr:col>2</xdr:col>
      <xdr:colOff>304800</xdr:colOff>
      <xdr:row>15</xdr:row>
      <xdr:rowOff>121920</xdr:rowOff>
    </xdr:to>
    <xdr:sp macro="" textlink="">
      <xdr:nvSpPr>
        <xdr:cNvPr id="2" name="AutoShape 2" descr="data:image/png;base64,iVBORw0KGgoAAAANSUhEUgAAAqMAAAGhCAYAAABVv73+AAAgAElEQVR4XuydCXgV5dmGn+wbJIEQQlgCiCAC7iKuqIioIBZBwAWsIohKtW6tS2urrVqtdUNxxQ0BrQhUBG0BF8RS8GcTRbSyBlkCARKyEMj2X+/gpCcnC2feOefMTM5zrovr/0vm/Zb7+3i98y1zoqqrq6vBDwmQAAmQAAmQAAmQAAk4QCCKMuoAdVZJAiRAAiRAAiRAAiRgEKCMciKQAAmQAAmQAAmQAAk4RoAy6hh6VkwCJEACJEACJEACJEAZ5RwgARIgARIgARIgARJwjABl1DH0rJgESIAESIAESIAESIAyyjlAAiRAAiRAAiRAAiTgGAHKqGPoWTEJkAAJkAAJkAAJkABllHOABEiABEiABEiABEjAMQKUUcfQs2ISIAESIAESIAESIAHKKOcACZAACZAACZAACZCAYwQoo46hZ8UkQAIkQAIkQAIkQAKUUc4BEiABEiABEiABEiABxwhQRh1Dz4pJgARIgARIgARIgAQoo5wDJEACJEACJEACJEACjhGgjDqGnhWTAAmQAAmQAAmQAAlQRjkHSIAESIAESIAESIAEHCNAGXUMPSsmARIgARIgARIgARKgjHIOkAAJkAAJkAAJkAAJOEaAMuoYelZMAiRAAiRAAiRAAiRAGeUcIAESIAESIAESIAEScIwAZdQx9KyYBEiABEiABEiABEiAMso5QAIkYBD45ptvMGvWLHTo0AHdu3fHiSeeiOTk5AbplJeXY82aNfjuu++wc+dOjBw5Ejk5Ocbzn3zyCZYuXWr87x49euD4449HXFxcg2WVlpZi9erV+P7771FQUIAbbrgBaWlpxvPTpk3D119/HdAoDRgwAP3796/32fz8fLz00kuIjY3FLbfcgtTU1DrPlZWV4fXXX8fmzZuNn990001o1apVnefMsmJiYnDzzTcjPT09oPaF6yHhOXfuXIObjJOwHz16tDGu/JAACZCA2whQRt02ImwPCThEQGT07bffrql9+PDh6N27d4Ot2bBhgyFuIjuJiYkYO3ZsjYwuXLgQ8+fPN2JFhMaMGYMuXbo0WNb//d//YcaMGcbPRewmTJgQdBmVdr755puGaDbUHpHql19+GSUlJYiKisKoUaNw3HHH1Wn32rVrMWXKFBx77LGG5ImUuuVTXV2NmTNn4quvvqppkv/4uKWtbAcJkAAJCAHKKOcBCZCAQcCU0ZSUFFRWVuKoo45qVLREeGRlND4+HgcPHqxXRps1a4ZDhw7h9NNPx6WXXlovaVMSd+/eDVmZFHGqT0YbW/UMdAhNSb7kkktw/vnn1wkzpVhWdHNzc9G3b9962y2rjl988QUuu+wynH322YFWH5bnzNXdLVu2YMiQIejTpw+io6PDUjcrIQESIAENAcqohhpjSKAJEjBlVLbpZTVzz549xjZ1RkZGnd4WFxcbW97yM9kSzsvLq1dGu3btavxcVhnHjRuHpKSkOmWZq5G9evXCDz/8YPw8VDJqruZKu/xXNGVF8Z133jGOCgwcOBD/+te/kJmZaayiiiCbH1Oet27dWqvPbpkSpowKV9/Vare0j+0gARIgAX8ClFHOCRIgAYOAKaOdOnUytqZl9W/EiBE45ZRT6hCSc6JTp07F5ZdfDllN9BcfcwXyhBNOMLbb5fyonAPt3LlznbJkhVGel2MBH374YUhl1JToioqKOudGzZ9JA66//nr8/e9/h6zWjh8/Hm3atKlpt5xpnTRpEmTVVwRbztWKoK5cuRKLFy+GnCetqqoyzqa2bdsWF198sXFEQYTclOF27drVkVypQFak5ajEunXrarGX8uRMrXCSXxKkLDnL2q9fP+Nsr7ny2dD5Wt9VZZFVOUIh50mLiorqbafZWSlPfkEQHjI/lixZYhxJOPPMM405MnnyZIPNtddei2XLlhn9l18+ZMxl9fmkk04yWCxatMhYSZafCS9ZcT733HNddbyBaYAESMA5ApRR59izZhJwFQFfGR00aJBxvlLk8ZprrqklDeaZxB9//NEQKtmub0xGRWbfeustnHPOOcaKo+9HJO6NN96AyOEVV1xhyI18QrUyaq5+yplP/3Ojpij27NkTV111FebNm2cIlP/ZWVk5lf6ceuqpGDZsGA4cOGD8740bN9Y7niKKsp0vAicy9uqrrxpCWd+qpXkxSmTTXJWW8kWM5ReAOqsJUVHGLwvSDpHEI8mojJOM6969e+uUJe0UaZXjC1K/fEwZlXkg/RZ+8hEmWVlZxniJFIt8ClPfj8i4PPff//4XK1asqPUzKf+iiy4yZJofEiABEqCMcg6QAAkYBHxlVFa6ZMt6165ddbbq9+/fb1zykdW9oUOHGpeYGpPRX/ziF8aWvpwt9d+q3759O1555RXj3KVclpIVx1DKqJRtngv1Pzf62Wef4eOPP66RT1M6ZQVQ5NQUNHPV15RU83/LCqGsJMtqqIidcJLyRMTat29f03fzvGl9Z2DNtsmRBfklQMqR8hcsWICWLVsaZ0C7detmSKFI3uzZs1FYWGjI6GmnnWawa2ibXv5epFmkW9oqbz+Qtsrff/7558bqpdQnY2/eujflVvp+wQUXGH9k9VbEd9u2bYaMSrysdsovE3KhS37BEHkWOZXyEhISIL/ciDTLLx3yxoZVq1ahdevWxtySFWZ+SIAEIpsAZTSyx5+9J4EaAr4yKquGchtbVgf9t+rlOZEUkSU5e3kkGb366quN1VPZZvbfqhfRktVHWSWU1bXGZLSxobJyW9w8o9qxY8eac6Pm9vimTZsMaRR5NFcppWxTmszn5HKQbN/LzX/pv5wflTOo8hor349cghJh872U1dBWvVm2rICaoitHAl588UVDAKU+OcPq+5E3A0j9sjppin5DMmrKtXCWZ33PAovcfvTRR4aQyphed911xrlhU0bl6Ib/2Vmzb3J5zVeGpX3C57XXXjNEVS6uyba8+TG5irSarPnPkARIILIJUEYje/zZexJoUEZlVVRE6uijj67Zqje3uUXaRNDk5v2RZFSkVQRWzpjKOUFzq96UJlktEymRW/fhkFGzXtkyNyXTlD5Z4fM9Bypb2iKaItEir7La+cILLxjvIPWXMwEpgiXnMCVGpFPOfsrKpQigHD0QeW1oq96UNCnHfL+p+QopWSmV10yZq7PmoElfZIzkbKspdg3JqLki29AbAkxJl+11s62mjMqNfBHO+kRbVrz938cqfZaxFFH1F07zZ9JOXrBiAiIBEhAClFHOAxIgAYOA/8qo/J2I5r59+2q26uWso2y5y417kUyRr0Bk1JQ9kVdzBU+EVlbP5CylCKopKVJvqM6MmkMtYvaf//yn5tyo/zlQ8zlzC958hZO5qnnGGWfUvPJJBF3Oz37wwQeGFNb38V+5NcXwvPPOq5Fzc4teVlfNm/7m0YEjTVGRVNlel/OuDcmoKZayUi2Xnvw/9UmyGVPfkQJzZdT8cgDf7faGxlLqpIweaTT5cxKIPAKU0cgbc/aYBOol4C+jIlDm1q25VS/nH+Xl9LKNLGcAGxIf39v0Iq2yzSxiI+ccza16KVtuZ5v/O5wyasqnnGWU86oih3IT3P8l9/6vgpIjBXIT/Ze//GXNuUo5fvDee+8Z5yFFCkW4ZZtfzk+KqMn5Sfn4rgKa5colIJFzWV2UW/S+W/QS4/vlAUeatiKwcr71SDJqPudfXn1xgcionD/1XyWmjB5ptPhzEiABXwKUUc4HEiABg0B9Mup7w1wuvIicyBa0edM7UBmV8s2VP1llO+uss4xb5fIxV0rDKaPmSm12drZxJta8Ye6/3Wxuy8vWtbRTLgzt2LGj5itAzddByYqobH/LV5HKhR3zY64e+suouQopcSLjzZs3N1ac5ePbBlNGTz75ZFx55ZUBzdQjyWiwV0YpowENCx8iARJohABllNODBEigQRk1pUn+r0jbu+++W7NFLzeqrcioeSZSboXL64NEbM0temlAOGXUXKmVc7FyC1zOs8oqpXlxx5wSvhebRMbnzJlj3EQ3t9FN2ZTLQOZZU9/pZK7AymUg//ORvrfq5UyprDj7Xh6Scswzo3Jetb4zqvVN3SOdGa3v/KeUY77ZQNrqf2a0sW16yigTCAmQgF0ClFG7BBlPAk2EQH0ro9I1uQm/fPly4wXmsk0v8mZ+Z70VGTW/uUikR75qVETN912f4ZRR6Zes1MpL9uWVSLJFf+GFFxorm/6fL7/80pBQOScqHOSVUOZXgDYmoyKyskUv2/j13fY3V51F5uTncu7U/+tFzTO6JSUlxi8D/mc95eeywiwXhcyX84fiNj1ltIn8I2c3SMClBCijLh0YNosEwk2gIRk1V/dErszLKvIqIflYkVF53hQ7+f/lPaW+q4nhllHf2+Oy3e57DtSXvSmcch5ULiuZN+vlGXO7X/6vuU0v5z9lFVhWPs0Xxdcno+aqs8i5lC1fler/bU9SnxwNkG+wkjLkjKts2cuqtMTJWVXph/ydnONtbLU60PeMyjtV5eypfHhmNNz/ClkfCUQmAcpoZI47e00CdQg0JKPmS+7lfKPvTW+NjJpbwSJi/q8YCreMmiIt7+ps0aJFzTlQfzCmNMpL3v1f1C6y+MknnxgvpTe/nciMlxe+yzGE9evXG7fs65Ndc6teYvy36M1y5BuY5HKTlFPfR6ReypbXRjU2JvIz+eYl8xug/Mtq6BuY5GtDuTLKhEECJBBKApTRUNJl2STgIQINyaj5blHZbvb/akyrK6Pm8yJ2/l/HGW4ZlaExZdBfsn2Hzbf/sk3u+21M8px897qsXMprmKQPctlJvj5TXvYuF6T+8Y9/GG8N8H2Nk1m+uVUvRxj8t+h92yA/X7lypfFSetmalzbJOVM5/ylHBmTV1Pw0NCa+P/f/bnpprxxTkLOpvu8y5cqoh/4Bs6kk4GEClFEPDx6bTgIkQAIkQAIkQAJeJ0AZ9foIsv0kQAIkQAIkQAIk4GEClFEPDx6bTgIkQAIkQAIkQAJeJ0AZ9foIsv0kQAIkQAIkQAIk4GEClFEPDx6bTgIkQAIkQAIkQAJeJ0AZ9foIsv0kQAIkQAIkQAIk4GEClFEPDx6bTgIkQAIkQAIkQAJeJ0AZ9foIsv0kQAIkQAIkQAIk4GEClFEPDx6bTgIkQAIkQAIkQAJeJ0AZ9foIsv0kQAIkQAIkQAIk4GEClFEPDx6bTgIkQAIkQAIkQAJeJ0AZ9foIsv0kQAIkQAIkQAIk4GEClFEPDx6bTgIkQAIkQAIkQAJeJ0AZ9foIsv0kQAIkQAIkQAIk4GEClFEPDx6bTgIkQAIkQAIkQAJeJ0AZ9foIsv0kQAIkQAIkQAIk4GEClFEPDx6bTgIkQAIkQAIkQAJeJ0AZ9foIsv0kQAIkQAIkQAIk4GEClFEPDx6bTgIkQAIkQAIkQAJeJ0AZ9foIsv0kQAIkQAIkQAIk4GEClFEPDx6bTgIkQAIkQAIkQAJeJ0AZ9foIsv0kQAIkQAIkQAIk4GEClFEPDx6bTgIkEDiB1euLA3/Y58kTj26mivMNKvt6qaqMxBNOV8UxiARIgAS8RIAy6qXRYltJgATUBE4dv8Jy7I2Ds3HjpW0tx/kH7H3tcex77a+Wy+myZI/lGAaQAAmQgNcIUEa9NmJsLwmQgIoAZVSFjUEkQAIkEHIClNGQI2YFJEACbiBAGXXDKLANJEACJFCXAGWUs4IESCAiCFBGI2KY2UkSIAEPEqCMenDQ2GQSIAHrBD5fXWA9CMB5J6ar4nyDSr74SFVGSt+BqjgGkQAJkICXCFBGvTRabCsJkAAJkAAJkAAJNDEClNEmNqDsDgmQAAmQAAmQAAl4iQBl1EujxbaSAAmQAAmQAAmQQBMjQBltYgPK7pAACZAACZAACZCAlwhQRr00WmwrCZAACZAACZAACTQxApTRJjag7A4JkAAJkAAJkAAJeIkAZdRLo8W2kgAJkAAJkAAJkEATI0AZbWIDyu6QAAmQAAmQAAmQgJcIUEa9NFpsKwmQAAmQAAmQAAk0MQKU0SY2oOwOCZAACZAACZAACXiJAGXUS6PFtpIACZAACZAACZBAEyNAGW1iA8rukAAJkAAJkAAJkICXCFBGvTRabCsJkAAJkAAJkAAJNDEClNEmNqDsDgmQAAmQAAmQAAl4iQBl1EujxbaSAAmQAAmQAAmQQBMjQBltYgPK7pAACZAACZAACZCAlwhQRr00WmwrCZAACZAACZAACTQxApTRJjag7A4JkAAJkAAJkAAJeIlARMloZWUltm3bhtWrV2Pt2rUYPHgwevXqVTNeubm5mDx5MsrKymr+Lj09HRMmTEBqaipWrVqFuXPnori4GGlpaRgyZAh69uzppfFmW0mABEiABEiABEjAVQQiSkYXLlyI5cuXo3v37oaQDhs2DMcdd1zNgGzYsAFz5szBlVdeieTkZOPvo6OjkZKSgi1btmDatGkYOnSoEb9y5UosWLAAY8aMQVZWlqsGlY0hARIgARIgARIgAa8QiCgZlZXRmJgYFBYWYtKkScbKqK+MfvPNN1i8eLEhmImJibXGUFZE8/PzMXr0aKMMWT2VVdQ+ffqgd+/eXhlvtpMESIAESIAESIAEXEUgomTUJN+QjMrK6dKlS1FVVYWSkhK0b98eI0aMMFY+ZVU0MzMTAwYMMIqprq7G1KlTkZ2djf79+7tqUNkYEiABEiABEiABEvAKAcqozzb9ihUrIFv1ffv2NcZv5syZkNXUcePGYdasWYaU+oqnCKr/33ll4NlOEiABEiABEiABEnADAcqoj4z6D8j27dvxxhtvGGdIZcWUMuqGKcs2kAAJkAAJkAAJNCUClNFGZNR3O3/NmjWqbXpZaS0tLW1KcybkfZFjEvKRy2P8WCMg7KKioow//FgjIOw456wxk6f579U6MzOC7OyxY67T8bOb67p06VJzyVvXgrpRlNGfZVSEUc6Ayha93JaXj1xYkktKw4cPx7p161QXmIqKioI1VhFTzs6dOxEXF4eMjIyI6XOwOrpp0ya0adMGSUlJwSoyIsqpqKjAxo0b0a1bt4jobzA7uX//fsgfOWPPjzUCzHXWePk+zVynYxeMXCeXuM03DulaQRk1CNR3gUkuJM2ePRt5eXkYNWoU4uPjjXOiu3fvNs6MStLwfbXTsmXLsGjRIuNnlKZgTcfD5WzevNng37Zt2+AWHAGlyRshOnXqhObNm0dAb4PXxUOHDkHYnXLKKcErNEJK2rNnD+QPRd76gDPXWWdmRjDX6di5NddxZdRnm/7gwYOYN2+e8S5SWcbOycnByJEjDdkUWfV96b3crJeX3nft2lU3IxjVIAEmaP3kYILWsXNrgtb1JrxRlFE9b+Y6PTvmOh07t+a6iJRR3RAyKlwEmKD1pJmgdezcmqB1vQlvFGVUz5u5Ts+OuU7Hzq25jjKqG09GhZAAE7QeLhO0jp1bE7SuN+GNoozqeTPX6dkx1+nYuTXXUUZ148moEBJggtbDZYLWsXNrgtb1JrxRlFE9b+Y6PTvmOh07t+Y6yqhuPBkVQgJM0Hq4TNA6dm5N0LrehDeKMqrnzVynZ8dcp2Pn1lxHGdWNJ6NCSIAJWg+XCVrHzq0JWteb8EZRRvW8mev07JjrdOzcmusoo7rxZFQICTBB6+EyQevYuTVB63oT3ijKqJ43c52eHXOdjp1bcx1lVDeejAohASZoPVwmaB07tyZoXW/CG0UZ1fNmrtOzY67TsXNrrqOM6saTUSEkwASth7t25lS0aZOF5KRkfSE2I2NS0xF/dE+bpYQ33K0JOrwUdLU5KaMlZZX4Ptf5r1tum5GA7Ix4ywCZ6ywjqwmgjOrYuTXXUUZ148moEBJggtbD3XBWJlBdpS8gCJHJffoh++kZQSgpfEW4NUGHj4C+JidldM3GEox5/Ht944MUedNlbTF2ULbl0pjrLCOjjOqRGZFuzXWUUZsDy/DgE2CC1jOljOrYuTVB63oT3ijKKEAZDe+ck9q4Mqpj7tZcRxnVjSejQkiAMqqHa8po2+f+gaRTztEXpIjc8+KfUfD2M+DKqAKeh0PcIqNLJp2M+NiosJIc+8QPWL2+mDIaVuqHK6OM6qBTRnXcGBWBBCij+kGnjOrYuTVB63oT3ijKKGU0vDOOMmqHt1tzHVdG7YwqY0NCgDKqx0oZ1bFza4LW9Sa8UZRRymh4Zxxl1A5vt+Y6yqidUWVsSAhQRvVYN5zVCqiuBrfprTF0a4K21gtnnqaMUkadmHncptdRd2uuo4zqxpNRISRAGdXDrZHR5z9A0sln6wtSRPLMqAJaEwihjFJGnZjGlFEddcqojhujIpAAZVQ/6JRRHTu3Jmhdb8IbRRmljIZ3xnGb3g5vt+Y6rozaGVXGhoQAZVSPlTKqY+fWBK3rTXijKKOU0fDOOMqoHd5uzXWUUTujytiQEKCM6rFSRnXs3Jqgdb0JbxRllDIa3hlHGbXD2625jjJqZ1QZGxIClFE91g1nZhjBbXlm1BJEtyZoS51w6GHKKGXUianHM6M66m7NdZRR3XgyKoQEKKN6uP+T0TlIOvksfUGKSF5gUkBrAiGUUcqoE9OYMqqjThnVcWNUBBKgjOoHnTKqY+fWBK3rTXijKKOU0fDOOG7T2+Ht1lzHlVE7o8rYkBCgjOqxUkZ17NyaoHW9CW8UZZQyGt4ZRxm1w9utuY4yamdUGRsSApRRPVbKqI6dWxO0rjfhjaKMUkbDO+Moo3Z4uzXXUUbtjCpjQ0KAMqrHShnVsXNrgtb1JrxRlFHKaHhnHGXUDm+35jrKqJ1RZWxICFBG9VhrZHTSHCSdxAtMgZJ0a4IOtP1OPkcZpYw6Mf94gUlH3a25jjKqG09GhZAAZVQPlzKqY+fWBK3rTXijKKOU0fDOOK6M2uHt1lxHGbUzqowNCQEvy2jFru0o/2lTSLgEUuj2X11mPNbuxblIPOGMQEKC9szelx/GvreeRsKxJyFjwkNBK9dqQVJ/dFKypTC3JmhLnXDo4ZXf7UTujn3o0KF92FuwcXsZHn8n16h3+cunhL3+G//2A1b+WIzLzmqFQae3tFz/zp07ERsbh1atDr8fWPOJiY7CiUc304R6OoYro7rhc2uuo4zqxpNRISTgZRktePdF7Jn4+xDSCaxoJ2U0sBaG7qkOby9GfJcelipwa4K21AmHHr594jp8ubbUodr/V62TMupk51MSY7Do2ROdbIIjdVNGddjdmusoo7rxZFQICXhaRt+ZhD3P/SGEdAIruq2DZ0YDa2Honuow5QvEH93TUgVuTdCWOuHQw7c9uw5LvnNeRpdMOhnxsVFhpTD2iR+wen1xWOv0ryw5IRpfTDzJ0TY4UTllVEfdrbmOMqobT0aFkEBTkNGE7ieg/eufhpBS/UVHaoKuKirApou6GFAoo+GddqaMXtmvNe4e2SG8lXu8Nju57os1hbhz0npQRpt7fBaEt/mU0fDyZm0eJmAnQTvd7YKfV0Ypo+EdCcpoeHn71kYZ1bO3k+soo9+gU6dOaN6cMmplBlJGrdDisxFNwE6CdhocZdSZEaCMOsNdaqWM6tnbyXWUUcqoZuZRRjXUghxTWVmJbdu2YfXq1Vi7di0GDx6MXr161dSyf/9+zJ49G+vWrUN0dDR69OiBYcOGISkpCdXV1Vi1ahXmzp2L4uJipKWlYciQIejZ09rZtCB3qUkWZydBOw2kYPrz2PP8H8GV0fCOBGU0vLy5Mhoc3nZyHWWUMqqZhZRRDbUgxyxcuBDLly9H9+7dDSEV0TzuuOOMWkRUp02bZkjnyJEjUV5ejqlTpyI7O9uQzk2bNhk/Hzp0qBG/cuVKLFiwAGPGjEFWVlaQWxrZxdlJ0E6T+5+Mnoj2r38S9ubwzCjPjIZ70nFlVE/cTq6jjFJGNTOPMqqhFuQYEc6YmBgUFhZi0qRJxsqoKaP5+fmYPHkyhg8fji5dDl+EEGFdtGgRxo0bh08//RTyzOjRo40yysrKjOf79OmD3r17B7mlkV2cnQTtNDnKqDMjwJVRZ7hLrZRRPXs7uY4yShnVzDzKqIZaiGLqk9Hc3FzMmDEDN9xwA9LT042at2zZgvfffx9jx441tuczMzMxYMAA42eygmqunPbv3z9ELY3MYu0kaKeJUUadGQHKqDPcKaP2uNvJdZRRyqhm9lFGNdRCFNOQjIp4iozKeVD5iKCafycyKtvxvuIp2/b+fxeiJkdUsXYStNOgKKPOjABl1BnulFF73O3kOsooZVQz+yijGmohigmnjBYVFYWoF023WPmKvLi4OGRk6L8izyk6pTNeRvHkvyC22/Fo+dycsDdDzja3adPGuHQXSZ/q4kLsHnaC0eWWL/0TsZ27W+p+RUUFNm7ciG7dulmK48PAfZNzsfT7Mgw9Ox23DmlNJBYI2Ml1S74rwe9e34akhGh89MjRFmptGo9Gaq6zO3rByHVyVDE52dpXLh+p3RH50vtwbtNv2LABpaXOfzvJkSaCm34u/1iioqKMs7le+8TNfxdxM19CVafuKLvvpbA3Xy7excbGGvwi6RNVWoSkOwYbXS574DVUtT987tvKR1YM4uPjrYTwWQAT55Vj1aZqXHhCDK4+x3v/Zp0cRDu5bvWmKjw7rwIJccBL4yNv3kZqrgvGfLWb6+ReDWU0CCPBC0xBgBjCIuxsXYWwWQEVXTDtOeyZ9CASjj0J7V9bGFBMMB/ibXrepg/mfAqkLF5gCoRS/c/YyXXcpuc2vWbmcZteQy1EMfXJqP+rnQ4cOIDp06ejc+fOGDhwYJ1XOy1btqzmpr0Xt5NDhDYoxdpJ0EFpgI1CKKM24NkI5ZlRG/BshlJG9QDt5DrKKGVUM/MooxpqIYqpT0alKv+X3p966qkYNGgQEhIS6rz0Xm7Wy/tHu3btGqJWRm6xdhK009Qoo86MAGXUGe5SK2VUz95OrqOMUkY1M48yqqHGmIgkYCdBOw2sYOpE7HnhIW7Th4CWMtMAACAASURBVHkgKKNhBu5THWVUz95OrqOMUkY1M48yqqHGmIgkYCdBOw2sRkZ7nIz2kxeEvTk8M8ozo+GedJRRPXE7uY4yShnVzDzKqIYaYyKSgJ0E7TQwyqgzI8CVUWe4c5veHnc7uY4yShnVzD7KqIYaYyKSgJ0ELcDkxfNVB0ocYVe2ZhkO/N8iJPY8Be1enR/2NkTsymhxITYNOMrgnXr59YhpmWmJvVxg3JW3C9ltsy3F+T+c0KUnUs671FYZVoP3l1Tg3U93WQ0L2vMfL8vH1t3luOqC1rhrRIeglRsJBdnJdYvXFOKOSesNTDdeam/e2mF99vHp6NExuO+cDKQ9kZrrAmHT2DOUUbsEGR8xBOwkaIG0+dLuqNy721FelNHw4q/ykdHw1ly7tmYXDUfWH8P7ftmtuw7i8ge+dbLbRt2UUetDYCfX+cqo9ZqDF3HfNTkY1tfaL3/BqJ0yqqNIGdVxY1QEErCToH1lNL7zMYhJb+UIwbjOxyDz7ifCXnekJmhZCd9591Vq3lVVVSgpKUHz5s1VZRzKXY/KPXlwWkaPPyoFsbHRqj5ogyrKyyEvIB98dluMOJ/fwGSFo51ct2ZjCZ6fvc1KdUF99rvNJSg7VAXKaFCxhrwwymjIEbOCpkLAToI2ZHTQMajcl4+sP7+GZhcMaSpYAupHpMpoQHAaechugt792O3YP+dtNBtwBbIefNlucyzF5+46iKE/r4x+9PjxaJ0eZyne7sN79uyB/OFXqVonaTfXWa8xeBFX/HEtNu8sw71X5+CKc7kyGjyyoS3Jbq4LVesi8utAQwWT5QaHgN0ETRntpF7hC84Ieq8UuwmaMkoZ1cx6u7lOU2ewYiijwSIZ3nLs5rpQtZYyGiqyLFdNwG6C3jzwGFQWcGVUPQARGGg3QVNGKaOafzZ2c52mzmDFUEaDRTK85djNdaFqLWU0VGRZrpqA3QRNGeXKqNXJZzdBU0Ypo1bnnDxvN9dp6gxWDGU0WCTDW47dXBeq1lJGQ0WW5aoJ2E3QNTL68Oto1u8X6nZ4MZBnRnWjZjdBU0Ypo5qZZzfXaeoMVgxlNFgkw1uO3VwXqtZSRkNFluWqCdhN0JRRroxanXx2EzRllDJqdc5xZVRD7H8x/MVbx89urtPVeuQoyuiRGfGJMBOgjOqBM0Hr2NlN0JRRyqhm5tnNdZo6gxXDldFgkQxvOXZzXahaSxkNFVmWqyZgN0FvHtgNlQV7kMVtevUYRFqg3QRNGaWMav7N2M11mjqDFUMZDRbJ8JZjN9eFqrWU0VCRZblqAnYTNGWU2/RWJ5/dBE0ZpYxanXPyvN1cp6kzWDGU0WCRDG85dnNdqFpLGQ0VWZarJmA3QdfI6CNvoNn5l6nb4cVAbtPrRs1ugqaMUkY1M89urtPUGawYymiwSIa3HLu5LlStpYyGiizLVROwm6Apo1wZtTr57CZoyihl1Oqc48qohtj/YviLt46f3Vynq/XIUZTRIzPiE2EmQBnVA2eC1rGzm6Apo5RRzcyzm+s0dQYrhiujwSIZ3nLs5rpQtZYyGiqyLFdNwG6C5sooV0atTj67CZoyShm1Oue4MqohxpVRe9QAu7nObv0NxVNGQ0WW5aoJ2JbRS7qisnAvsnhmVD0GkRZoN0FTRimjmn8zdnOdps5gxXBlNFgkw1uO3VwXqtZSRkNFluWqCdhN0Jt/ltE2j76JlPMGq9vhxUBu0+tGzW6CpoxSRjUzz26u09QZrBjKaLBIhrccu7kuVK2ljIaKLMtVE7CboCmj3Ka3OvnsJmjKKGXU6pyT5+3mOk2dwYqhjAaLZHjLsZvrQtVaymioyEZwuaVffYaCt55WEygrK0NUdBQS4hNUZRxY9W8jrs1fpiDl3EGqMrwaxJVR3cjZTdBLbrsZWcvfQ2lCC+xJ7aRrhDKqqgooKas0ok9//e/I7NBaWZIubM+ePZA/3bp10xUQwVFeltERD67Fxh1lyGmdgFbp8WEfxZKSYrRv3QyP38R5ZwW+3VxnpS4rz1JGrdDiswERKPr479j151sCejaUD7V59C2knHdpKKtwXdmUUd2Q2E3Q88eOQ5fvZukqD2JU87dXo3WXDkEs8chFUUaPzKihJ7wso8MfXItNO8r0nQ9CZHbLOHz4l+ODUFLkFGE314WKFGU0VGQjuFxTRqObpSJt5E2WSRQUFCAmJgbNmze3HOsb0OyCyxHfKbJ+a6aM6qaM3QT95sNvI2/5CrRMjUXnNom6RiijYssK0WH5dCO69Yw1aN6unbIkXRhlVMdNorwso+99vhsFReX6ztuI/GHrASz6ugCUUesQ7eY66zUGFkEZDYwTn7JAoOijd7Hr4QmIbdMBHWetthB5+FEvJ2jLnQ1yAGVUB9Rugn747S34x5f5uPi0lnj4hs66RiijyrduRO7I3kZ0xw++RWxmtrIkXRhlVMeNuU7Pbc6SPfjTW5vRpmUc5nJl1BJIu7nOUmUWHqaMWoDFRwMjQBkNjFMonqKM6qjaTdCUUZ4Z1cw8/uKtoQZQRnXcJMpurtPX3HgkZTRUZCO4XMqoc4NPGdWxt5ugKaOUUc3Mo4xqqFFGddQOR9nNdXbqbiyWMhoqshFcLmXUucGnjOrY203QlFHKqGbmUUY11CijOmqUUTvcGOtBApRR5waNMqpjTxnVcZMonhnVs6OM6thxm17HjSujem6M9CAByqhzg0YZ1bGnjOq4UUb13CSSMqrjRxnVcaOM6rkx0oMEKKPODRplVMeeMqrjRhnVc6OM6tlRRvXs7OY6fc2NR/LMqA+f3NxcTJ48GfINQOYnPT0dEyZMQGpqKlatWoW5c+eiuLgYaWlpGDJkCHr27BmqsfFsuUXz3sGuR37FVzs5MIKUUR10uwmaZ0Z5ZlQz87gyqqHGM6M6aoej7OY6O3U3FksZ9aGzYcMGzJkzB1deeSWSk5ONn0RHRyMlJQVbtmzBtGnTMHToUHTv3h0rV67EggULMGbMGGRlZYVqfDxZbo2MZueg48xVlvvABG0ZWU0AZVTHzm6CpoxSRjUzj7lOQ40yqqNGGbXDLayx8h/yxYsXG4KZmFj7W1RkRTQ/Px+jR482vh1IVk9lFbVPnz7o3fvwC6f5OUyAMurcTKCM6thTRnXcJIoXmPTsKKM6dtym13GTKLu5Tl9z45FcGfXhs3DhQixduhRVVVUoKSlB+/btMWLECGPlU1ZFMzMzMWDAACOiuroaU6dORXZ2Nvr37x+q8fFkuZRR54aNMqpjbzdBc2WUK6OamUcZ1VDjyqiOGldG7XALa+yKFSsgW/V9+/Y16p05cyYqKysxbtw4zJo1y5BSX/EUQfX/u7A22KWVUUadGxjKqI49ZVTHjSujem4SSRnV8ePKqI4bV0b13ByN3L59O9544w3jDKmsmGpkVJJNpH2qv/gQVS89CGS2RcyzH1ruvlwQk7O65rldywVEcMC+ffvQrFkzxMXFRTAF612X3RBhl5GRYT0YwIsfFeOTrw/inJ4J+PVlzVRlqIN25qLyzsuN8JjnPwZatlYXpQk8ePAg5I9c8uTHGgHmOmu8zKc/W3MQk+YVIzMtGi/e0kJXSIRG2c11gq1169ZB/+8zt+kbmZCFhYWYNGkSBg8ejDVr1qi26UVoI+1T+dkHODTp94hq3RaJL/zLcvcLCgoQGxtrSBU/1gjs2rUL8gaI+Ph4a4ER/rQk6Ly8POPYjebz/IeFmL+yFOcel4S7hqZrilDHVO/YgrJbLzXiE1/5BFFhltEDBw5A/rRs2VLdh0gNZK7TjfzC1aWY+EEhWqdFY/LtvEBshaLdXCd1yX9jgr1YRBn9eRRLS0uNM6CyRS+35eUjF5bkktLw4cOxbt06XmAKcMZzmz5AUCF4jNv0OqjcptdxkyheYNKz4za9jh236XXcJMpurtPX3HgkZfRnPnIhafbs2cbqyKhRo4yVJTknunv3buPM6M6dO2u92mnZsmVYtGiR8TPt1l6oBtXpcimjzo0AZVTH3m6C5gUmXmDSzDzKqIYaLzDpqB2Ospvr7NTdWCxl1IeOnHuaN28eli9fbtyoz8nJwciRIw3ZFFn1fem93KyXl9537do1VGPj2XIpo84NHWVUx95ugqaMUkY1M48yqqFGGdVRo4za4cZYDxIomjcdux65FbF86X3YR48yqkNOGdVxkyhu0+vZUUZ17LhNr+PGlVE9N0Z6kIApo3FtOyLn/ZWWe8AEbRlZTQBlVMeOMqrjRhnVc5NI5jodP8qojhtlVM+NkR4kQBl1btAoozr2lFEdN8qonhtlVM+OMqpnZzfX6WtuPJJnRkNFNoLLpYw6N/iUUR17uwmaZ0Z5ZlQz87gyqqHGM6M6aoej7OY6O3U3FksZDRXZCC6XMurc4FNGdeztJmjKKGVUM/MooxpqlFEdNcqoHW6M9SAByqhzg0YZ1bGnjOq4SRQvMOnZUUZ17LhNr+PGlVE9N0Z6kABl1LlBo4zq2FNGddwoo3puEkkZ1fGjjOq4UUb13BjpQQKUUecGjTKqY08Z1XGjjOq5UUb17CijenZ2c52+5sYjeWY0VGQjuFzKqHODTxnVsbeboHlmlGdGNTOPK6MaajwzqqN2OMpurrNTd2OxlNFQkY3gcimjzg0+ZVTH3m6CpoxSRjUzjzKqoUYZ1VGjjNrhxlgPEiiaOw27Hr0NfOl9+AePMqpjThnVcZMoXmDSs6OM6thxm17HjSujem6M9CCB/8loJ+S8v8JyD5igLSOrCaCM6thRRnXcKKN6bhLJXKfjRxnVcaOM6rkx0oMEKKPODRplVMeeMqrjRhnVc6OM6tlRRvXs7OY6fc2NR/LMaKjIRnC5lFHnBp8yqmNvN0HzzCjPjGpmHldGNdR4ZlRH7XCU3Vxnp+7GYimjoSIbweVSRp0bfMqojr3dBE0ZpYxqZh5lVEONMqqjRhm1w42xHiRAGXVu0CijOvaUUR03ieIFJj07yqiOHbfpddy4MqrnxkgPEqCMOjdolFEde8qojhtlVM9NIimjOn6UUR03yqieGyM9SIAy6tygUUZ17CmjOm6UUT03yqieHWVUz85urtPX3Hgkz4yGiqzD5W695kwc2vSDo62Ia8tXO4V7ACJVRveXVqLfHavDjbtOfRef1hIP39A5rO0o37oRuSN7h7XO+ipLG34jWt3xF8fb4aUGcGVUN1qmjOqigxf12I1Hof8pLYJXYBhKooyGATKr+B+BrdechUObvncUSVy7zsiZsdxyG5igLSOrCYhUGS0qrcT5LpDRS/q0xJ/HhFlGf9qE3BGn6idNkCLTRoxHq9sfDVJpkVEMc51unD9csgcPvbVZFxzEqMfHH4ULTqaMBgMpV0aDQdGFZZgymjbyJqScM9CRFkYlJCKx5ymW62aCtoyMMuojo3+4tiPaZSZYglheXoFNGzei2zHdLMX5P9yyeRw6ZyfaKsNqcPXBMpSttf7lElbraej5XS/+CRVrl4Myap0oc511ZhKxZ385Pl3yHdq0aYPk5GRdITai7n5xA+QXYMqoDYh+oZTR4LF0VUnmNn2ru/+KtKE3uKptR2oME/SRCDX880hdGfXdpp/+QA90a59kCaJbt64sdcKhh3PvHInypQvBbXrrA8BcZ52ZGeFkrut/19coKK4At+n14+cfGXIZLS0txdq1a7F69WrjZavyiY+Px4knnoiePXs68ltN8PC5tyTKqHvHJpQtczJBh7JfRyqbMnokQqH7OWVUz5YyqmfnZK6jjOrHraHIkMmovHvutddew2effYYWLVoY4pmenm60o6CgwBDUffv24fzzz8cNN9yAjIyM4PcugkukjEbm4DuZoJ0kThl1jj5lVM+eMqpn52Suo4zqxy2sMrpixQo89dRTuOyyyzBw4EA0b9683vpl1fTTTz/FrFmzMGHCBJxyivXzhcFH0jRKpIw2jXG02gsnE7TVtgbzecpoMGlaK4syao2X79OUUT07J3MdZVQ/bmGT0W3btmHKlCkYO3YsMjMzA2qxrKK+8soruPbaa9GuXbuAYvhQ4wQoo5E5Q5xM0E4Sp4w6R58yqmdPGdWzczLXUUb14xY2GZWKCgsL8eqrr2LcuHFIOViCyj15SOh+IhAVFfweWCixYtf2mrYc2rAWu5/4Ddr8ZQpiWgYmzRaqCumjvv1oiCllNKRD4NrCnUzQTkKhjDpHnzKqZ08Z1bNzMtdRRvXjFlYZlbOgTzzxBH7zm98gZvGHKProXWQ/MR3RzQ+fGQ3G59D6b7H9tqGoLNhTU1xcx65oN+nDBuVy/5wpNW2pyPspZDJa9s1XyH/2dzj4/deITk5B+lUTkH7NrYiKr/u6Gbv9aIipXRmtLjuAfW89icKZr6GqtAQJ3U9A5j1PIaHrcfUO3+4n7sb+2W/U+pm8AFtu2Fr9MEFbJfa/551M0PpW24+kjNpnqC2BMqolx68D1ZMDnMx1lFE7I1d/bEguMPnKqFxeCsVH3qu35/k/oPV9zyK6WdrhKqKjEZPawvi/R/qIBIZiZfTQhu+w857RaDH2HjTrfznk21HyHrgB8r7P1MGj6jTLbj8a6ufWq8/Aoc3/hebVTtWVFdj7wkPGNziJgMa0yETh319E8edzkf3ku4hJb1WrWnl+96O3IeHYk9Gs3y9qfhaVlILoJOvvgKOMHmn2NvxzJxO0vtX2Iymj9hlqS6CMaslRRvXkKKNadm59jV3IZPR3v/sdjj76aETl/ojynVuRfMaFiIqNNbbJD6xagsp9u9E8KREjbrwFWUOutbyFX7rsUxS+9wqyHn49YOEpnPEKSpd+asRUbNuI3Y/fieSzLjZEq6qkCM0HXoWMW/+E6JT6L1wFMvj7Z72O0qWfIOtPkxGVePhdh/vefBIVu3cg8zd/q1OE3X6I7JVv22T05cDKfyOmeRpajLsXzS8eaazERsXGBdLsWs9UFuRj+23D0Oq2PyPp1L7Gzyp2bsXO+3+J1vdPRPzRvWo9X3WgFHm/H4O0ETciuU8/y/X5B1BG9QgpowDfM6qfP5pIyqiG2uEY5jo9OydzHVdG9ePWUGRYZbS6rBSlX/4TCb16I65dJyQfKsWZy2ah00MvGWdK69vqbWjrXcSy8O8vo7qqEnKGMunks4xVPPkKyoY+/jIq2/wpfQch45Y/oLJgr7GC2ezCy5E+6teW2tLosFRXI//JexDTKgstrrurzqN2+1FdWoQdv70GzS4chrQrxh5eif3DWLQcey8SjzsN2yYMRvmWH2vVm3r59fWKcWP9kJXkXY/ehjaPvoXYNh1qy+ve3dh++xWIionGoQ3rDJkXIU697FqVDDNB6/+hO5mg9a22H8mVUfsMtSVQRrXkKKN6clwZ1bKLuJVR88xo9MIZNauRUbExqCoprtlKN1fUUs4agNShYyyxLfniI5StXoLUyw/H5T99L6rLD6HNY283uLJZ38qoPB+TkWWUUfzZHBRMnYi2T89AtGz3B+FTtnY5dv/ldrR59E3E5Rxdp0S7/ShduhD7Z7yKNn+dhuhmqUb5sjJbVbgXzS4aHoQeANUV5dj9+B2IzchCy/G/r7OKLSup+9562pDfpBPPNOrPf+oetH7gBaScO8hyGyijlpHVBFBGuTKqnz26SMqojptEMdfp2TmZ67gyqh+3hiJDtjJan4xGJyahbM0y5D/3gHG5B1WVRru0F118OyWrfzvuuQatH3ixwe9DryOjfrfpD/74DfL/ehfaPD6tziWo6upqrFq1CnPnzkVxcTHS0tIwZMgQtP/u38h/+j6jKf6ruIc2rsOuh25GyxvvQ/JZFwU0elb7UTR3qrEaKavC2rcVVO7dXWsF1Xc8RET3vfE3HFq/Fq3/8GJgRxiqq7HnhYdQuXcXMu+fiKiY2ID6bj7EBG0JV62HnUzQ+lbbj+TKqH2G2hIoo1pylFE9Oa6MatlF1Mqo76udMP/vtc5p7vjNNWj164eRfPbFqC4vN84aJp/ez7h1bWWb3n8gTKFqdfujDZ5btCKje197vNbt8B2pbfBJzwsxbMRI9OjdBytXrsSCBQswZswYZGUdXln1/cjRgZ33XIPmA682ts8DFUWr/WhMRv0l02xfwNv01dUofH8yij6abgh6bOu2Ac9/X9ZWLzFRRgPGXOdByihXRvWzRxdJGdVxkyjmOj07J3MdV0b149ZQZEhWRn0r85WSsjVLa106qjpQgrz7fonkswZYegVQVXGhcX4xbcR4Y1tYPnLBZsdvrkbmvc8EvjL6+J3Gtn4g2/SyIpqfn4/Ro0cjJiYGZWVlmDx5Mvr06YPevXvX4mu070+3GJd/0q4Y1+Dt/mD0o75terlFX32wDAnHHK+fMdXVKPnynyiY8gyy/vQqYrNzGiyr5PO5KFkyH5l3Pl7r0lb51g1cGdWPgCrSyQStanCQgrgyGiSQimIoowpoP4dQRvXsnMx1lFH9uLlCRuUSTN4fxiHzvmfwQ0UcFr07BRetnou2tz5oSUZRXY29Lz+MgxvWofXvnkN0YjL2vPCg8SoikUu5JCUf/zOTVi4w+QObNm2a8Y1SAwYMMH4k2/ZTp05FdnY2+vfvX/O43Mrf9dBNiG3bERm/eqjOBZ6KHbko/2kTEk8609i+ttuPxi4wac5rmh0p/fe/kP/0/ch69A0kdKsttbJ1X7ZqCeLadzYktTx3vXGJKuOmB5DS9xKUrVuNvPt/iVZ3Ps4zo8H/N9toiU4m6DB3tVZ1lFHn6FNG9ewpo3p2TuY6yqh+3Fwho3JmtOijd7Dn+T/i24PRWN3pFIzOiEJqz5PrvWneWHeNl7K/+TcUvPcyUFGBpNPON26Ix2a1M7b75TVSre54rFYRR3q1U+rl1yHj5j/WrO75BouMyna8r3jW93fyqqYdd9S9OBSTnoG2E2cZ5zsL3nkB2c+8D/k7u/3wf7WTbKW3vPF+NB9wBQ6s/NIQRauXw8yLZaX/WVBnCGSLP+Om3xur0M0HXmncmJeP8aL/p+7BwR/WILZVG7QYdx9SB10d0Dtf/Sthgtb/Q3cyQetbbT+SMmqfobYEyqiWHLfp9eR4ZlTLLqLOjGohBSOu+tBB5D14I1LOvsSQpWB9ApXRI9VXVVWFgoICtGzZEps2bUK7du0QHx9fK0xWXVF+qFY/br31VvznP//BkiVLaj1fVFSE5s3rvhf1YN42/HT58XitIgPzqw7fsg/k89RTT6Fv38PvFm3ss3fvXjRr1sy4zCWTu02bNnUe37lzJx555BGj3fyQQEgJxCQDJz59uIrv/gwc+Cmk1bHw/xG4OzYPvaNL8XFlKt6szCAaEmj6BE54EohtBmx8Bdi3oun316+H06dPR7du3YLa75CfGa2vtSJQCxcuxL///W/Iy/GD+S1NshIoK4+yRW7n5fX+7Q50m94/rrLy8BsD5CMiGhUVZfw5ePCgIaXJycnGHzmHKp+KigokJCQYK5pmP6oTk5GXl2f8PD093ZBRKaO8vBwihcIvNjYW0dHRxvEB+fsd156D6m2bEDfu94i9aGTAk0bqFrk12+Mf6NsH+f/3799v9EXaEBcXZ7RL/l76Id/Epfn89NNPRh9bt26tCY/omB9++AHt27dHSkpKRHEoLqvC1Y8f/jfy7E2t0DnL2pc9yL8ZYderV+0vdIgoiMrOljxyC6JXLUbswGsQN+ZeZSmRGcZcpx93J3PdqCfysL+0CvcMb4GzeiTqO+FAZLByXdu2gV9oDqSbYZNRkRN5NdJ7772HNWvWoEOHDhg1ahTOPvtsQ6Tc/rFygcnsi0i3yJ3/ymc4+pp71enGy+7l6IJsrXvpw216/Whxm5636fWzRxfJbXodN4lirtOzczLX8cyoftwaigypjMoq3bZt2/Dhhx9i/vz5SEpKMlbvbr75Zpx11lnB700IS5QtdVkdHTp0KLp3745ly5Zh0aJFGDduHDIy6t+aoozqBoQJWsdNopxM0PpW24/kmVH7DLUlUEa15CijenLO5jrKqJ2Rqz82JDIqq6Bffvmlcdt8165dxqUfeUG8rIY+++yzhoj6vw4p+F0Lbon+L72Xm/XSp65duzZYEWVUNwaUUR03yuhqAxy/m14/fzSRlFENtcMxzHV6dk7+4k0Z1Y9bWFdG5azgnXfeaZwdHD9+vCGecp5QPs8884wnZVSDnjKqocYEraN2OMrJBG2n3XZjuTJql6A+njKqZ0cZ1bNzMtdRRvXjFlYZlcpKS0uNrWzZ2t6+fTvOP/98XHbZZZg3bx7OOeccz62MatBTRjXUKKM6apTRfndwZdTO3NHGUka15Jjr9OSc/cWbMmpn5OqPDck2vW9Vsr29Y8cOfPzxx8b3usvta9nevvLKK9GqVSvj9nVT/VBGdSPL1QIdN66MUkb1M0cfSRnVs2Ou07PjyqiOHd8z+vNri3xv1B9//PH4wx/+UO97MnWY3RVFGdWNBxO0jhtllDKqnzn6SMqonh1znZ4dZVTHLmJkVC4vFRYWGi91b2zVU0RtxYoVOO2004z3bMo5U3m/pRde8xToFKCMBkqq9nNM0DpulFHKqH7m6CMpo3p2zHV6dpRRHbuIkVH5Rp4nn3wSp5xyCgYNGnTEbXjZxv/000+N2/d33XWX8a0+TeXjqIxe2cd4cT7fM9pUZlNg/XAyQQfWwtA8xQtMoeEaSKmU0UAo1f8MZVTPzslcxzOj+nFrKDIkZ0ZFSF944QV8//33GDx4MM444wzjfKi56imrp/n5+cZL8GfMmGG8t/OWW25pUiIqwCmjugnLBK3jxpVRrozqZ44+kjKqZ8dcp2dHGdWxi5iVUROPrHiuX78e8h2m8n3qIqC+HxFTOTN6/fXX49hjjz3iCqoOu7NRrpDR3z6J1CHXOQvCYu1M0BaB+TzuZILWt9p+JFdG7TPUlkAZ1ZLjbXo9Od6m17KLOBn1BSUiKqulIqjykbOksh3flM6H1jcxKKO6fy6UUR03roxyZVQ/O9AkbwAAIABJREFUc/SRlFE9O+Y6PTsnf/HmNr1+3BqKDMk2ffCb6c0SKaO6cWOC1nGjjFJG9TNHH0kZ1bNjrtOzo4zq2EX0yqgOmfejKKO6MWSC1nGjjFJG9TNHH0kZ1bNjrtOzo4zq2FFGddw8HUUZ1Q0fE7SOG2WUMqqfOfpIyqieHXOdnh1lVMeOMqrj5ukoyqhu+Jigddwoo5RR/czRR1JG9eyY6/TsKKM6dhElo9LZb7/9FgcPHmyUVkJCAnr16oX4+HgdVZdHFe3fD3y/ErGxcWFv6a4/34yKvG3IvPdppF52bdjrt1MhE7SenpMJenv+QezYe0jfeBuRpWVVuGPSeqOEd//QA0e3S7JUmlsTtKVOOPRw7t1XoXzJfKScNxhpV4xzqBVA0slnOVa3tmLmOi05Z2/TD7j7a+wtqsCNg9vilG7OvBs9JTEG3XOSLQN0a64LyQUm+TalO++8E7m5uY2CysnJwVNPPYUWLVpYBuqFgP1792D3pd0cbSpl1FH8Ya/cSRl94R/b8PrHO8PeZ/8KKaPhHQJTRsNba93auizZ43QTLNdPGbWMrCbAyVxnyqi+9fYje3ZKwVv3dbdckF0ZPbDq30jscQqiEhIt191YQEhkNKgt9HBh1YcOYuN5bR3tQSbfM+oo/3BX7mSCfn72Nrz5T+dldPoDPdCtPVdGwzX3zG36cNXXUD1HLdqOqLgEp5thqX7KqCVctR52MteZr3bSt95+ZI+OyZhy/7GWC7IroxvOzEDO+ysR17aj5bopo0FFxsJCTYAJWk/YyQRtyugZPVPx3G1d9Z1wINJugnagya6pcs+ePZA/3bqFfxeo7Nv/w7YbLzZYUEZdMyXC0hAnc11YOthAJVPm52HizJ9AGQ1gFAoLC/Hoo48iLy+v0aezsrJw//33Iy0tLYBS+UikEKCM6kfayQRNGdWPm5cjKaP60WOu07NzMtfpW20/kjJqgWFjF5jkW5gWL16M+fPn4/TTT8fvfvc7JCdbP4RroTl81GMEmKD1A+ZkgqaM6sfNy5GUUf3oMdfp2TmZ6/Stth9JGbXP0NjKefnll/HVV1/huuuuw6WXXtrkvxI0CNgirggmaP2QO5mgKaP6cfNyJGVUP3rMdXp2TuY6favtR1JGbTCU1dAvv/wSEydORKdOnfDb3/4WmZmZNkpkaFMmwAStH10nEzRlVD9uXo6kjOpHj7lOz87JXKdvtf1IyqiSoSSqp59+GmvWrMGvf/1r9OvXD1FRUcrSGBYJBJig9aPsZIKmjOrHzcuRlFH96DHX6dk5mev0rbYfSRm1yFBWQz/66CO8+uqrOO200zB+/HhkZGRYLIWPRyIBJmj9qDuZoCmj+nHzciRlVD96zHV6dk7mOn2r7UdSRi0wLC0txSOPPIKlS5figgsuwLnnnovo6Og6JTT1b2CygIyP+hBggtZPBycTNGVUP25ejqSM6kePuU7Pzslcp2+1/UjKqAWGfLWTBVh8tA4BJmj9pHAyQVNG9ePm5UjKqH70mOv07JzMdfpW24+kjNpnyBJIICACTNABYar3IScTtCmjZ/ZMxUS+9F4/iB6LpIzqB4y5Ts/OyVynb7X9SMqofYYsgQQCIsAEHRAmyqgeU51IfgOTHiZlVM+OuU7PjjLKrwPVzx5GkkAABJigA4DUwCNOJmiujOrHzcuRlFH96DHX6dk5mev0rbYfyZVR+wxZAgkERIAJOiBMXBnVY+LKaBDZUUb1MJnr9Owoo1wZ1c8eRpJAAASYoAOAxJVRPaR6IrlNr8dJGdWzY67Ts6OMUkb1s4eRJBAAASboACBRRvWQKKNBZUcZ1eNkrtOzo4xSRvWzh5EkEAABJugAIFFG9ZAoo0FlRxnV42Su07OjjFJG9bPH5ZG5ubmYPHkyysrKalqanp6OCRMmIDU1FatWrcLcuXNRXFyMtLQ0DBkyBD179nR5r7zXPCZo/Zg5maB5gUk/bl6OpIzqR4+5Ts/OyVynb7X9SF5gss/Q9SVs2LABc+bMwZVXXonk5GSjvfLNUSkpKdiyZQumTZuGoUOHonv37li5ciUWLFiAMWPGICsry/V981IDmaD1o+VkgqaM6sfNy5GUUf3oMdfp2TmZ6/Stth9JGbXP0PUlyORevHixIZiJiYm12isrovn5+Rg9ejRiYmKM1VNZRe3Tpw969+7t+r55qYFM0PrRcjJB18horzRMvPVofScciOQFJj10yqieHXOdnp2TuU7favuRlFH7DF1fwsKFC7F06VJUVVWhpKQE7du3x4gRI4yVT1kVzczMxIABA4x+VFdXY+rUqcjOzkb//v1d3zcvNZAJWj9aTiZoyqh+3LwcSRnVjx5znZ6dk7lO32r7kZRR+wxdX8KKFSsgW/V9+/Y12jpz5kxUVlZi3LhxmDVrliGlvuIpgur/d67vpAcayAStHyQnEzRlVD9uXo6kjOpHj7lOz87JXKdvtf1Iyqh9hq4qQVZB58+fb7TJvKQkl5J8P9u3b8cbb7xhnCGVFVONjBYVFbmq315ozM6dOxEXF4eMjAwvNNdVbdy0aRPatGmDpKSksLfr1Y/yMf3TvejTPQWPjW0X9vrtVFhRUYGNGzeiW7dudoqJyNj9+/dD/shOUrg/5etWYt/tQ41qM+f+F1Fx8eFugq36mOv0+JzMdfpW24989/N9eHnubhzTIREv/TrHcoF2c92uizqh9dv/RvMu3S3X3VhAVLXsN/NTL4HCwkJMmjQJgwcPxpo1a1Tb9LLSWlpaSsIWCMg/lqioKONsLj/WCJSXlyM2NtbgF+7P+/+pxLwVlTi+YzTuGBwb7upt1yfnRuPjvSUztjsdhALkWJP8kXkX7k/0xrVIfHyCUW3ppAVAbFy4m2CrPuY6PT4nc52+1fYjP15ZifeWVKJT6yj8cYRuvtvJdcnjz6OM2h/GhksQYZQzoLJFL7fl5SMXluSS0vDhw7Fu3TpeYArlAPiUza0rPWgnt664Ta8fNy9HcpteP3rMdXp2TuY6favtR3KbXslwW/5B5O0rx0lHN4MDizUBt1oWiGfPno28vDyMGjXKWCGRc6K7d+82zox+88NWzPvH3zFi+DBUJXbAs28sQOfk/+Km8ePCvp3sFaYBw/d7kAlaSw5wMkFTRvXj5uVIyqh+9Jjr9OyczHX6VtuPpIwqGQq4j5buwUt3dkN6s9Bt43y1bj+e+PtWbNlZhvi4aAztm4lbftEWifHRdVr+6cp9+O3LG2v9/QldmuFv4zvgs0/+ieXLlxvbTjk5ORg5cqQhm9KPRV9+hZyYVSgpKUZ5dCquHnkFep9k79zEt5tK8Ktnf0Txgcqa9rRpGY/X7+mO1un1L8GHg2lpWSUmztqGuf/Zg0PlVejYJhEPXNsJxx+VUu9MuP/VjZi/fF+tn40f3BbjLs22PHOYoC0jqwlwMkFTRvXj5uVIyqh+9Jjr9OyczHX6VtuPpIzaZxiyEr7bXII7X9iAMZe0weXnZGLD9gOGbI44LxOjLqz7Qvo5/87H3KV78cdfdkRc7GFZjYuJMmQ5kNVbEcg/T9mC537dtUFhDLSzy38owlPvbcWD13eukfWYaKBFs1hER4f/3J+0u6KyGo9O3YLNO8vw0PWdkZkeh1fm7sAXXxcYv1S0SqstyfL8b1/agJ6dUzD4zFY1XU9JjEZKovVzn0zQgc6eus85maApo/px83IkZVQ/esx1enZO5jp9q+1HUkaVDF+duwNLv9uPibcdbYiJ7wpm8+RY3DAoG1f1ax2QBDbUhDc+3on/rC3EM7d2RXLCYbl8esZP2F1wCI+OO6pOmLRp044D9f6soTp8+7FpRxn+9NZmnNkrDbMX5+PAoSqcf2I6fj+6I5onW5MvWaWdtnBXDZ9AMPsz3bijDA++uRnfbylBUkIMfnlxG4y+MAtxsTqZzS8sx9gnfsAdw9vj3BPSjSbl7jqIO55fj4eu74RenWuvjpaUVeK2ietxTf/W6Hdyi0C60OgzTNB6hE4maMqofty8HEkZ1Y8ec52enZO5Tt9q+5GUUSVDX3HK23sIv35+PW68tC0Gnd4SqzeU4IHXNuHhGzrjpK7NUN9W75G2rOtrlrwf4PevbTJW8ESo/D9Sz7ebS1FYXGGI5DnHpeHeq3OMFcBAZVS21vscm2rEibz99uUN6HdSC9w6tJ2lfgifmV/sRlU1UFBUju4dU/DgdZ1wVHbtb4DybZcv06LSSmObv/8pLXDDwGxjVfielzca2+OnHZuKMY9/j517D9Xq1oBTW1gScQmW1eA/vrEZT//qaOS0TqhV3q6Cctz4tx+Mldyfdh9EUny0LSFmglb+Y4M7zoye1SsNz/IbmPSD6LFIyqh+wJjr9Owoo8mYcv+xlgHa/ba5DWdmIOf9lYhr29Fy3Y0FhPzVTr7iFBsTZZyNNLegzRW1s49Lw/WXtAlax/7v+yL8+e0t+NvNXdCtfe33LVZWVWPKv/Kwt6gcV/ZrbYjkA69vRvcOSYagSRvr+9S3Mjrxtq4QWZaPbP3Lbyyv3H0MWjYP/GzsvKV7IFv11/Q/fJxAtsdl23vS7d0aXGX1bcsnK/bh75/txot3dEVqyuF6P1m5D3v3V2D4eZlBYVpeUY17X9loyL3It/9RBmEoq2LyC8UZPdMgq73PzdqG+67JwaVnWH9XKBO0fticTNDmyihlVD9+XoykjOpHjblOz87JXKdvtf1IrowqGfqKU3JCjLFl/9SMwxeNZDVQPlYuupgC+/WGYiPWf5Xvuy2l+N3kjbjpsra4qHfLgFr9xZpC/PWdXLxwR7c6q35mAf4y6n9mdM3GEjw8ZTOev72brXOk/91aitsnbcCfru+EU49pfkQxnr5wF9ZvO4DHbjxKfdRBVjZ9V1B9x0NE9On3fzLqePLmLgEdQ5CV6UembsHe/eX4601dGhT8hgaHCTqgaVvvQ04maMqofty8HEkZ1Y8ec52enZO5Tt9q+5GUUSVDf4m7c9J6/Gpoe1xyWkscqqgyzhqe3iPV2Fa2u00vrzy6deJ6DOzT0tiyDuQyknRLtqBla/vx8UfVOQ+pkdFnZmytc7M80OMGphjeObx9g+cvfZk2JqP+kmn2JdBtepHK1z7agY+W7cVztx2Ndq1qb883NiX8z7VamT5M0FZo1X7WyQRNGdWPm5cjKaP60WOu07NzMtfpW20/kjKqZOgrJcu+21/rso5s2d868Uec2TNN9Qog3yYVllTgNy9uMFYTxw7KbvAm+pa8Mjz89hbcPbIDjumQbBQh2+TmSqf/eciGZFQuMNndppc2y/a3XDaSy1DykYtCtz77Ix64tmNAK6P1bdP/sLUUZYeqIK+r0n5ERD9etgdv/isPT9x0FDpmNXyG9cMle/DFmgLj5r3vBbKtu8q4MqodAGWckwmaMqocNI+HUUb1A0gZ1bNzMtfpW20/kjKqZOgro7ICKReW7r2mI07skoLpn+wyzlmOG5RtS0blEs9dL6xHdkaCcaPd/xa5bN3vL6kwLhwdLK/Cb17aYLxG6b6rc4wLTCKEco5VzozK7Xj5+J+39F/hbewCU6CoRPgem56LjTsOb7PLxZ+/TM81jjDImdF/frX3iG1p7AKT5rym2fZ//d9e440Efx1/FI73k1rZuv/3t4XGJaucrET896cDxk17ORox8PSWWPVjscH09iva88xooJMhSM85maApo0EaRI8VQxnVDxhlVM/OyVynb7X9SMqokqH/mdF3Pt2Fl+dsR3lFFS7pk2Hcvu6ek1zvrfdAq6zvJfYS2ywpBs//uqvx0n15Z+bfbjnaWLnbXVBuSODibwohrxk95/h03D8qB2kpscZRAbnE9KcxnWtVf6RXO13cu4VxuSfZ4ns15eXyz87chg+X5KOiCsZL5eU2ffvMhIDaIq/L8n21U3rzOIwd2AZXnJupfk+p/7lcXxCyxf/bq3Jw01P/xcDTM3DtgMMXr+SVXY+9sxW5eWUGR7mQdvUFrVVtYIIOdObXfc7JBE0Z1Y+blyMpo/rRY67Ts3My1+lbbT+SMmqfoetLkK3tOyatN96tKTftnfy4qS3h5sAErSc++s+rEJ+QgJiYwN/ooK+tduT2/IPGa8Tk7RjP/OroYBUblnLsvu4kLI10aSWOyuja5dg27iKDTNKJZyLgiwJBZtl88Cg0v3iE5VKZ6ywjqwmIVBn9+Kk3UfHxW4iJjkJyYt1vmDwSUdmRraqsREystXeim+V22L0Kzd/4Cq2P6XKkqiz9POSvdrLUGocflu3m1z/agd+Nsv7y+mA33U1tCXbfjlQeE/SRCDX881PHr9AHBymSMhokkB4pxi0y6iSuljfejxbX3WW5Ccx1lpFFvIx+8uBj6DT/CT24IEQmvLoU7Xt2DUJJ/yuCMhpUnLULKy4uRnx8vPGHn8AJMEEHzsr/SVNGB52egXatnJl3co744tMCe62avqfBjeTKqJ6nkzJasWs79n/4tr7xNiOL5k5HRd5PoIzaBKkIj9SV0XXPPYX4dx7BwWatsf3EYZbJVVVXo6SkBM2b6S44r/hvMa555n607xTc3WPKqOWhDDygqKgICQkJlNHAkRlPUkYtAvN5vPdNKyDbMC/e0Q29u9f/nlp96U03kjKqH1snZVTf6uBEbrt5EMq+XoqW4+5Di+vvtlwoc51lZDUBkSqjBdOew55JDyKh+4lo//onlgHazXWy4PHBI70sveoxkEZSRgOhpHyGMqoDxwSt4yZRlFEdO7sJWldr04iijFJGnZjJlFHKqBPzzpN1UkZ1w0YZ1XEzZHT8CsgXm3Fl1BpDyqg1Xr5PU0Ypo/rZo4+kjFJG9bMnwiIpo7oBp4zquPnK6Et3dmvwSxP0pTfdSMqofmwpo5RR/ezRR1JGKaP62RNhkZRR3YBTRnXcKKN6bpRRPTvKKGVUP3v0kZRRyqh+9kRYJGVUN+CUUR03yqieG2VUz44yShnVzx59JGWUMqqfPREWSRnVDThlVMeNMqrnRhnVs6OMUkb1s0cfSRmljOpnT4RFUkZ1A04Z1XGTKPM9ozwzao0hZdQaL9+nKaOUUf3s0UdSRimj+tkTYZGUUd2AU0Z13Cijem6UUT07yihlVD979JGUUcqofvZEWCRlVDfglFEdN18ZffmubjilG196HyhJymigpOo+RxmljOpnjz6SMkoZ1c+eCIukjOoGnDKq40YZ1XOjjOrZUUYpo/rZo4+kjFJG9bMnwiIpo7oBp4zquFFG9dwoo3p2lFHKqH726CMpo5RR/eyJsEjKqG7AKaM6bpRRPTfKqJ4dZZQyqp89+kjKKGVUP3siLJIyqhtwyqiOG2VUz40yqmdHGaWM6mePPpIyShnVz54Ii6SM6gacMqrj5iujr9zVDSfzAlPAICmjAaOq8yBllDKqnz36SMooZVQ/eyIskjKqG3DKqI4bZVTPjTKqZ0cZpYzqZ48+kjJKGdXPngiL3FewH799dTuioqMd6/k1/Vvj3BPSHatfU7GXZXThin147/Pdmm4HJWblf4uMcl69+xic1LVZUMqMhEIoo/pRjmQZ3X7LYBxYvQSx2TmIa9PBMsSysjJERUchIT7BcqwZEJWYjOwn31XHezXQSRndee9oVBUVOoKuIm8byrdvRkKPk9F+8gLLbbCb6+SLVT54pBfatdLP2foaHVVdXV1tuTcMCIhA6YFD6Hv7NwE9G6qH7r06B1ecmxmq4kNSrpdldPrCPDw146eQcLFSKGXUCi3AboK2VlvTepoyusTRAY1OaY7OCzY72gYnKndSRjcPOgaV+/Kd6HZNnU7JqCx49OycgoS44C6yUUZDOJ0qq6rx2rwdIayh4aJlda6guAL3XJWD4edRRsM1CNMW5uHpGT+hVVochp7TKlzV1tSTt2sX0tPTccV5bZGdER/2+r1aIWVUP3KRLKNF86ajfOdWNbyCggLExMSgeXPrX1BRnrsBxQtmIjq5GTov3KJug1cDHZXRgcegsiAfzfr9AnGdj3EEYWxmNlIvu9Zy3W7NdZRRy0PpjYDhD67Fph1llNEwD9fUBXl45v2fcGzHZLx9/7Fhrh1wMkGHvbNBrNCtCTqIXQxZUZEso3ah2tkFKvnyn9j522sQnZSCzp/k2m2K5+KdzHWbB3ZDZcEeZD38uiGkXvq4NddFlIxWVlZi27ZtWL16NdauXYvBgwejV69eNfNo//79mD17NtatW4fo6Gj06NEDw4YNQ1JSEuQ0w6pVqzB37lwUFxcjLS0NQ4YMQc+ePV05DymjzgwLZdQZ7nZrdWuCttuvcMRTRvWUKaN6dpRRHTu35rqIktGFCxdi+fLl6N69uyGkIprHHXecMaIiqtOmTTOkc+TIkSgvL8fUqVORnZ1tSOemTZuMnw8dOtSIX7lyJRYsWIAxY8YgKytLNytCGEUZDSHcRop+e34enp3JlVFn6OtrdWuC1vcofJGUUT1ryqieHWVUx86tuS6iZFSEU87nFBYWYtKkScbKqCmj+fn5mDx5MoYPH44uXboYoyzCumjRIowbNw6ffvop5JnRo0cbZcgtSHm+T58+6N27t25WhDCKMhpCuAHIaI+OyZjCbXpnBkFRq1sTtKIrYQ+hjOqRU0b17CijOnZuzXURJaPm0NUno7m5uZgxYwZuuOEG4wKIfLZs2YL3338fY8eONbbnMzMzMWDAAONnsoJqrpz2799fNytCGEUZDSFcyqgzcENYq1sTdAi7HLSiKaN6lJRRPTvKqI6dW3MdZfTnbXqRURFPkVE5Dyof378TGZXteF/xlG17/7/TTY/gR1FGg880kBLNbXqujAZCyz3PuDVBu4dQwy2hjOpHiTKqZ0cZ1bFza65rsjIqE/Xtt982RisxMdFY3czJyTH+d0Mro6GQUUk2Tnxuf6UAP+2pxNiLUnDxyYlONEFdp1wQkwtkycnJ6jKcCpyz7ACmfFqKLtmxePy6w7/UhPOzb98+NGvWDHFxceGs1vN1VVVVQdhlZGR4vi/h7sDBgwchf1JTU8Ndtefrs5Prqld+gaq/3QEkJiPm9cWeZ2G1A07musrxFwBFBYj+9eOI6uO+ndHGWAYj17Vu3Tro/31usjLa2GCEc5t++/btVv+NBeX5CZN2Y2t+BW4amIaBvb0ldfLuvdjYWEOqvPaZtaQEby7Yj6PbxuGpceF/z+iun98zGh/Pd4xamTuSoPPy8owLi/xYI3DgwAHIn5YtW1oL5NOwk+sql3+OQ4/dasho0tRlEUfTyVxXdn1fVBftQ/xdTyLmjMNH97zyCUauk6OMwV4sooz+vE3PC0zu+adkZ+vK6V5MmZ+HiTN/Qo9OKZhyX/ewN8fJrauwdzaIFbp16yqIXQxZUdym16O1k+v4ntFv0KlTJ9UXBuhH7HAk3zNql2DdeMpoA692kt/0p0+fjs6dO2PgwIF1Xu20bNmympv2btza45nR4P9jCaREymgglNz3DGVUPyaUUT07yqienZO/eFNG9ePWUCRl9GcZFUD+L70/9dRTMWjQICQkJNR56b3crJf3j3bt2jX4oxKEEimjQYCoKIIyqoDmghDKqH4QKKN6dpRRPTvKqI6dW3NdRMqobgi9FUUZdWa8KKPOcLdbq1sTtN1+hSOeMqqnTBnVs6OM6ti5NddRRnXj6fooyqgzQzTlXzsxcdY2nhl1Br+6VrcmaHWHwhhIGdXDpozq2VFGdezcmusoo7rxdH0UZdSZITJltGenFLzFC0zODIKiVrcmaEVXwh5CGdUjp4zq2VFGdezcmusoo7rxdH0UZdSZIaKMOsPdbq1uTdB2+xWOeMqonjJlVM+OMqpj59ZcRxnVjafroyijzgwRZdQZ7nZrdWuCttuvcMRTRvWUKaN6dpRRHTu35jrKqG48XR9lyqiTDc3OiMeHjx5nuQl2ErRUNuDur7G3qMJyvcEM4DZ9MGmGviy3JujQ99x+DZRRPUM7uc58z6i+9uBEZt79BFKHjglOYQGWUjRvOnY9cmuAT4fusayHX0ezfr8IXQUhKNmtuY4yGoLBdkORlFHKqBvmoVfa4NYE7QV+lFH9KFFGdewoozpuEuXWXEcZ1Y+pqyO/21yCA4eqHGnjkm/3461/7YRjK6O/WYO9+8tx46XZOOWY5o4wSEmMQfec8H8Nq5NbV46ADlKlbk3QQepeSIuhjOrx2pHRysK9OLRhnb5ym5G7Hp6Aip1bkfmbvyH18uttlmYtvGjeO9j1yK8Q3bI12vxpsrXgID4df9QxiEkP/9c+2+mCW3MdZdTOqDK2XgIfLtmDh97a7JyM/rxN/5dxR+HCU1tE1ChRRnXD7dYEretNeKMoo3redmRUX2twInOvOh3lW36Ek9v0MVnt0Wn218HpUISU4tZcRxmNkAkYzm5SRsNJu3ZdlFEde7cmaF1vwhtFGdXzpozq2Jnb9JRR6/zcmusoo9bHkhFHIOC0jF5499fYV1QBroxyqgZKwK0JOtD2O/kcZVRPnzKqY0cZ1XGTKLfmOsqofkwZ2QABt8joYzcehf6ncJueE/XIBNyaoI/ccuefoIzqx4AyqmNHGdVxo4zquTHSgwQoo84NGrfpdewpozpuEkUZ1bOjjOrYUUZ13Cijem6M9CAByqhzg0YZ1bGnjOq4UUb13CSSMqrjRxnVcaOM6rkx0oMEKKPODRplVMeeMqrjRhnVc6OM6tlRRvXs3JrreGZUP6aMbICA0zLa/66vUVBcAZ4Z5RQNlIBbE3Sg7XfyOW7T6+lzZVTHjjKq48aVUT03RnqQgFtk9PHxR+GCk3mByYNTKOxNpozqkVNG9ewoozp2lFEdN8qonhsjPUiAMurcoHGbXseeMqrjxm16PTdu0+vZUUb17Nya67hNrx9TRrp8m54ro5yigRJwa4IOtP1OPseVUT19rozq2FFGddy4MqrnxkgPEuDKqHODxpVRHXvKqI4bV0b13LgyqmdHGdWzc2uu48qofkwZ6dKV0Qvu/BqubKLQAAAXBUlEQVSFJRXgyiinaKAE3JqgA22/k89xZVRPnyujOnaUUR03rozquTHSgwScXhk1ZfSv449CP15g8uAMCn+TKaN65pRRPTvKqI4dZVTHjTKq58ZIDxKgjDo3aNym17GnjOq4cZtez43b9Hp2lFE9O7fmOm7T68eUkUfYpm+ZGoe/jOtsmdPOnTsRGxuHVq0yLMdKwJ2TNqCkrBJP3NQF55+UrirDq0GUUd3IuTVB63oT3iiujOp5e3lldOs1Z+LQph+QfuXNSD77Ej0ERWTp0k9QMPVZxGTnoNPMVYoSIjfErbmOMhq5czJkPTdXRkNWQYAFc5s+QFB8DG5N0F4YGsqofpS8LKO5V52O8i0/6jsfhMiYrPboNPvrIJQUOUW4NddRRiNnDoatp5TRsKGuUxFXRnXs3Zqgdb0JbxRlVM+bMqpnJ5GUUev83JrrKKPWx5IRISbg5QQdYjRHLJ4yekRE9T7g1gSt6014oyijet7MdXp2zHU6dm7NdZRR3XgyKoQEmKD1cJmgdezcmqB1vQlvFGVUz5u5Ts+OuU7Hzq25jjKqG09GhZAAE7QeLhO0jp1bE7SuN+GNoozqeTPX6dkx1+nYuTXXUUZ148moEBJggtbDZYLWsXNrgtb1JrxRlFE9b+Y6PTvmOh07t+Y6yqhuPBkVQgJM0Hq4TNA6dm5N0LrehDeKMqrnzVynZ8dcp2Pn1lxHGdWNJ6NCSIAJWg+XCVrHzq0JWteb8EZRRvW8mev07JjrdOzcmusiSkYrKyuxbds2rF69GmvXrsXgwYPRq1evmhHNzc3F5MmTUVZWVvN36enpmDBhAlJTU7Fq1SrMnTsXxcXFSEtLw5AhQ9CzZ0/djGBUgwSYoPWTgwlax86tCVrXm/BGUUb1vJnr9OyY63Ts3JrrIkpGFy5ciOXLl6N79+6GkA4bNgzHHXdczYhu2LABc+bMwZVXXonk5GTj76Ojo5GSkoItW7Zg2rRpGDp0qBG/cuVKLFiwAGPGjEFWVpZuVjCqXgJM0PqJwQStY+fWBK3rTXijKKN63sx1enbMdTp2bs11ESWjsjIaExODwsJCTJo0yVgZ9ZVRmdyLFy82BDMxMbHWSMuKaH5+PkaPHm2UIaunsorap08f9O7dWzcrGEUZDfIcYILWAXVrgtb1JrxRlFE9b8qonh1znY6dW3NdRMmoOXQNyaisnC5duhRVVVUoKSlB+/btMWLECGPlU1ZFMzMzMWDAAKOY6upqTJ06FdnZ2ejfv79uVjCKMhrkOcAErQPq1gSt6014oyijet6UUT075jodO7fmOsqozzb9ihUrIFv1ffv2NUZ55syZkNXUcePGYdasWYaU+oqnCKr/3+mmB6N8CTBB6+cDE7SOnVsTtK434Y2ijOp5M9fp2THX6di5Ndc1WRmVifr2228boyVb7mPHjkVOTo7xvxtaGfUf2u3bt+ONN94wzpDKiqlGRkVuCwoKdLOGUSRAAiRAAiRAAiTgIgLHHntszb2aYDWrycpoY4AClVHf59asWaPappffQvghARIgARIgARIggaZCID4+PqhdoYz+vE1fWlpqnAGVLXq5LS8fubAkl5SGDx+OdevW8QJTUKceCyMBEiABEiABEiABgDL6s4zKhaTZs2cjLy8Po0aNgli/nBPdvXu3cWZ0586dtV7ttGzZMixatMj4WUZGBucSCZAACZAACZAACZCAggBl1OcC08GDBzFv3jzjXaRyo17OmI4cOdKQTZFV35fey816eel9165dFdgZQgIkQAIkQAIkQAIkIAQiUkY59CRAAiRAAiRAAiRAAu4gQBl1xziwFSRAAiRAAiRAAiQQkQQooxE57Ow0CZAACZAACZAACbiDAGXUHeMQsa3Izc013lggX69qftLT0zFhwgSkpqbWOqeblpZmnNPt2bNnRPLav38/vv/+e6xevRpRUVHGV9OaX1srX84gF+o+//xzyNlnOdMs78eVbxGTj8TKBT15K0R0dDR69OiBYcOGISkpqcmzlPPfu3btgryeTf6cfPLJ6NevX02/OQcbngJyofP999/H1q1bjXkj7xeUeZOcnGwEyc/fe+89/PTTT4iNjcUZZ5yBSy65xPjK5CPNyaY+8X788Ud88MEHxiVYYXP66afj4osvRlxcnJHvXn/9dchL730/8m9avqI6kv+9+s4b4dSyZUv84he/MObekXKZ/92OSPtvhu+/R/k3eOKJJxpfe27mefminq+//rrWnJNvlZQv83H63ytltKlnRJf3T74UYM6cOYY4mf+Bk//opaSkYMuWLbXeYLBy5UosWLAAY8aMMb6AIJI+8s7bl156CW3atDEu1x04cMDgYMqofHvY/PnzDUGVr6j95JNP8O2332L8+PHGM5KEJFHLhbzy8vKar7IVuW/qH/kCDBFx+SVG5pvIqO83qXEO1j8D5Ms65BdFkQDhJa+/mz59uvFvT4RUROHVV1/FUUcdhYsuugh79+7FlClTcPbZZxtS2ticlH/fTfkj8v7WW28Zv/T06dPHeBuLfAnLmWeeabw+UFi+9tprBqv/b+9MQq44ujBcO11ERA2CgoqY6CqKOC1EoogbTRZKcMZxownORBQcSASVhDgsDNGFE4KCOIAjKLpQI6IQJDFoMAkkZCMOSBRFXPy8Fc/969bX3V/f6/XrOzwNot7bXVX93NPVb59z6rT42aY5UPNfK1+vV69eddevX3dz5szxD9XhvP/+++9nsvnzzz9b9p7x77//uj179viHmfHjx3sbs1eWa56X2JQN9unTxw0fPrxkc506dfL3iKKvV8RoM8+IDXBuEgpXrlwpE1Y27NOnT1Pb9Q0MCUn90Y3q4sWL7rfffisxs0lGE/Unn3zij5CQ0MQk0SDvgNXLHTBggP9e3lUrTWYPAQ1gLlUNUeJdnmR5jOWNGjhwYJkYxQaTsd65c8fpGly8eLGPUmi7efOm/6MHoX/++ccdPXrUv91OtqdND0R6c93MmTO9cE2zSbPDqn7QBjjo8uXL7t69e56TFQcXSz1Uzpo1y/8tMfrZZ5+V3gxopxXWt2616/X169fepnr37u0+/vhjjyR8+YwetLPmskuXLrXsPeOPP/5w58+f9/alOV9beK/Q/zX/jRkzxgvWcGvvHtIR1ytitAEmtmYeoi4WvWpVguH58+c+rDx16lTvfZF3QE/GCiNokxizJ73Qs9XMfJLOLRajFvKT10VhGW36TJO2JnRNTJrgFy5c6JQCoU1eZ4VfJSRs4mp2jsYpFqPYYP5fXqwUkpcH/tdff/UPNLIh89DrIefHH3/0N0Rdv2k2Gd8M84+gMffU3HX48GEv6vXAqNQQeZEVvn/y5ImPBOnzoUOH+pQIrtf/fmeJJNX01j1Cwl7pC1lsJPi5Z/zH7tGjR+7IkSM+siEPvUXX5NDQd3pIGjt2rL9HKFomoVrk9YoYbcy5rWlGrdCAwqQKXWk7duyYn4D0MgG9dECiNBSeusHFnzUNjJwnkiZGwydeE176TGJTwlNi1ISnbobxZzm7b9jd0sQoNpjvJ1Xuo7x5CvnpLXVJHmX7zMRomk22mhi9f/++v97mzp3r02iU26frWOJTXsBr16550TV//nyfb9vq12uYU9ulSxcfsu/Xr58X8VlsJEZb/Z6ha1DheG0jR450kydP9jYlIX/u3DnXv39/N2jQIH/96v9TpkzxKUyx1zS8h3TE9YoYzTcPs1cHEVCIb9++fT6HVE/DrT6xVOIZRYxmG2maGI2PwgbbclTah3IgddNSPprSHhCj+SZFeZL1EK28WotcxEfKM6V5T8J08ODBLS9GjY95RrUwU0JdnBCj+ezOPKN6+JEg1TUbbvLWy/nz7NkzH43cv39/WQgfMZqPM3s1KYEwP0grnwm5tP2hCdNXZ/x5xSg2WM5Xi+UkRLt16+ZzHOVl0SYxSpg+2xa1qEveZHlATcSnHSHBqk0PlYTp/0/JUo4k5PVWRML0+ec/pc3ofrFo0SL33nvvtTnQ7iX1kFaDZzT/78qeNSZgq/0UolfYT1uYvK8yRPq/8tN0A7RJSatTR4wYUePRNE5zLGCq7rdKEqPYYDZLeaLkPdGmxXAqS2Sb0mtYwJTOT7alvFAt/pAQVa6ebVpoIpEvj5W2cAGJSkC16oLDV69e+TxHVRhQpQFt4byvEDMLmJJtTmX/dG9QKohSG7SFC1WV460/ijqGi+p0j62HBYeI0eruaxxVAwIKE6jkjvKnZs+e7S8Q5YkqN005oyqHIm+BclokVpVTZSvAe/ToUYMRNGYTsRjVWYRlOZTaoBJYEgtaXCKuYakY3QS10lkT+8SJExsTQhWjThKj2GA6SAkkhUS1wEY3uLgmrewoLO2kWq7KVZswYYIbNmxYpk02e33bNG+y0ZZwENsZM2b461Dli5TvKM7y/rXy9Xr27FnvdZ83b56vxqB538L0PXv2zGQTl3ZqpXuGwvK7d+/2ZZv08KPUGgl7C9PrfqpUEC0IVnk7sdKCYC2cq4frFTFaxU2NQ2pHQOV2zpw5427duuVX1GsiVi1Mic24gLFC9lo88eGHH9ZuAA3YUpIYjQsWh1UJdIpxEW1NWJMmTXKqMdcqW1qYHhtMtoCklwHYnlacPSyyLVuy1blJRe9jm2xmuwsXkYTnqaoDekBUrceffvrJC1Dl7GlhoQq7KydXuX2tfL3KG685TrVG7QUeYmPzfhabVr9nqBKDHDrKe1elBs3zcjjYPK8XMZw8edI7fFTST6vs5YGW1769e8i7vl4Ro++aMO1DAAIQgAAEIAABCKQSQIxiHBCAAAQgAAEIQAAChRFAjBaGno4hAAEIQAACEIAABBCj2AAEIAABCEAAAhCAQGEEEKOFoadjCEAAAhCAAAQgAAHEKDYAAQhAAAIQgAAEIFAYAcRoYejpGAIQgAAEIAABCEAAMYoNQAACEIAABCAAAQgURgAxWhh6OoYABCAAAQhAAAIQQIxiAxCAAAQgAAEIQAAChRFAjBaGno4hAAEIQAACEIAABBCj2AAEIAABCEAAAhCAQGEEEKOFoadjCEAAAhCAAAQgAAHEKDYAAQhAAAIQgAAEIFAYAcRoYejpGAIQgAAEIAABCEAAMYoNQAACEIAABCAAAQgURgAxWhh6OoYABCAAAQhAAAIQQIxiAxCAAAQgAAEIQAAChRFAjBaGno4hAAEIQAACEIAABBCj2AAEIAABCEAAAhCAQGEEEKOFoadjCEAAAhCAAAQgAAHEKDYAAQhAAAIQgAAEIFAYAcRoYejpGAIQgAAEIAABCEAAMYoNQAACEIAABCAAAQgURgAxWhh6OoYABLII3Lx5061ZsyZxl1GjRrkNGza4s2fPulu3bvl/d+7cuSqgT548cRs3bnTLli1zAwYMaNOGvl+5cqX7/PPP3YgRI6rqQwft2LHDH7t8+fLUNuycv/jiCzdlypSq+woPrGb8x48fd3/99ZdbtGiR+/rrr92NGzfajGXr1q1vxaMmJ1dBI+Lw7bffui+//NJ169atgiPZFQIQeNcEEKPvmjDtQwACVRGQMDtx4kSm0JRoetditKrBJxzUnhh9+fKlF349e/Z0t2/fdtu2bauJaKpUjP7+++/uyJEjbtWqVf4sNKbJkyeXCU/tI1G3du3ahhKksqlr165lPhDU6vemHQhAID8BxGh+VuwJAQh0IIFqxGjsTQ29dyagnj596syz+uLFC+/1lBdQm/b/+++/3cOHD93169f95+vWrXMHDx4seUaT2jGvbNx/3759S6KyPTGqdnfu3OmF0qZNm8o8sea91bj37t3rxxq2rf+r/VOnTvnvpk2b5scvb+4HH3xQ5tk10WveTmNh56B2Ro8e7UWm7RuLUfWhc/3+++9L52ei11h++umnJdEX97lgwQJ34cIFt379ej9eiV9tly5dcnacHjR27drlP+/atav3aprnOquv8PfRsaGXOet8OtC06QoCEIgIIEYxCQhAoC4JVCpGf/755zJxJFEiUSfB071795Ig++ijj7y3b/jw4T4UHofpJYIOHTpUEj+hZzEUdnE7Gu+WLVvaHDdkyBAvytoTo+H3+veDBw9KXmEbQ69evfxn2syLqrY1ZglR86aaMJW4zhqziVj9rXZMEH/11VfeK5sl3kJuId9QxBrj8Hxs7Hfv3vWstMnLOnv27FJqQuzxDoWv9g/TJmyM6mvcuHFl3yV5hS0FIStdoi4vCAYFgSYmgBht4h+XU4NAIxPIyhk1b5eJltWrV7tvvvmmTTjZhIc8faEXL+SSJEbD0H8oaHRcWjtJrGOBaaIv3jcWTaGQljcwTVRpnEnnHobRQzGqfuPUh/D8Hz9+XPZ9lhgNv5M3WR7RUOCZsF2xYoXbvn17WU5uKNw1JntosHNNyuEVS3mDtWX1JZGeld8be3Qb+Rph7BBoFgKI0Wb5JTkPCDQZgUo8o0uXLvX5ixYiDlEo7CsRk5ZbWokYlehqL0c1DhNb2DnLMxp7AsP8UQm8LDGqc9+8eXOZ2Evz5mr8FvoOGVkYXLmqodDLK0aVh2kpAmG74q7x7du3z5m3Vd+HYjsWozG/sD09hGh8aX3JM3z58uXSOYapAtZOLPSb7LLhdCDQkAQQow35szFoCDQ/gWrEaJpHLGuhU63EaCiiLFc1j2c0zqeMxZwElrZ4Rb+dU6ViNEtMx4I5b5jexGFS6DsO/ecRo6GnNLb09tIdbP/Qsx7mjbZXPaH5ryzOEAL1RwAxWn+/CSOCAATeLJDJu5reQtWWoxgDzArNViJG1W5amD4pFzGPGI1zTW3s5t2Udy/OhdQ+WSkKWWH6rDSD+BzyLmCSNzKv51ljby9Mn1VKq9IKCvH+eEaZXiBQfwQQo/X3mzAiCECgQjGqRT1awBQuIMpa2BKKrkrEaLwyPWwnFj22Gry9MH2Wp88W/lgaQuj5DftTvdVKFjCpfJR5MUOhfv/+/Vw5o3Fpp1A4W33UcHw//PBDaUGWjFt5neECptgTGi/ISko7ENe4r5hTaAO2LzmjTC8QqD8CiNH6+00YEQQg8EaMphW9D3McQ49cWA5IEMPwbBhGTyuLpP21pS1g0krxtHbicLvlqppIPHDggG87XuSTFZK2vpYsWVJWXir0jFrB/7i00y+//OLzSOOV7nFZpJBF2mr6uOh9XGpJ44lzPcOSUUmlndSm8ki1aCqJQXg+aj+tTJe+C/uKF77FeaOspmd6gUD9EUCM1t9vwoggAAEIvBWBt8mLtFXrtXoDVNKJJOWRvtUJ5zxYovi7775z06dPT3zbVs5m2A0CEKgxAcRojYHSHAQgAIGOJJAUiq40rzIcb/gGpmpfsRq2l1QJIO8ipFpz5A1MtSZKexCoDQHEaG040goEIACBwghkhcirGVStQ9nthc6rGWOlx/Bu+kqJsT8EOo4AYrTjWNMTBCAAAQhAAAIQgEBEADGKSUAAAhCAAAQgAAEIFEYAMVoYejqGAAQgAAEIQAACEECMYgMQgAAEIAABCEAAAoURQIwWhp6OIQABCEAAAhCAAAQQo9gABCAAAQhAAAIQgEBhBBCjhaGnYwhAAAIQgAAEIAABxCg2AAEIQAACEIAABCBQGAHEaGHo6RgCEIAABCAAAQhAADGKDUAAAhCAAAQgAAEIFEYAMVoYejqGAAQgAAEIQAACEECMYgMQgAAEIAABCEAAAoURQIwWhp6OIQABCEAAAhCAAAQQo9gABCAAAQhAAAIQgEBhBBCjhaGnYwhAAAIQgAAEIAABxCg2AAEIQAACEIAABCBQGAHEaGHo6RgCEIAABCAAAQhAADGKDUAAAhCAAAQgAAEIFEYAMVoYejqGAAQgAAEIQAACEECMYgMQgAAEIAABCEAAAoUR+B/t6juRm5LKzQAAAABJRU5ErkJggg=="/>
        <xdr:cNvSpPr>
          <a:spLocks noChangeAspect="1" noChangeArrowheads="1"/>
        </xdr:cNvSpPr>
      </xdr:nvSpPr>
      <xdr:spPr bwMode="auto">
        <a:xfrm>
          <a:off x="1249680" y="2560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11</xdr:row>
      <xdr:rowOff>0</xdr:rowOff>
    </xdr:from>
    <xdr:ext cx="6915150" cy="4124325"/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0" y="2011680"/>
          <a:ext cx="6915150" cy="41243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"/>
  <sheetViews>
    <sheetView tabSelected="1" topLeftCell="R1" workbookViewId="0">
      <selection activeCell="AE15" sqref="AE15"/>
    </sheetView>
  </sheetViews>
  <sheetFormatPr defaultRowHeight="14.4" x14ac:dyDescent="0.3"/>
  <cols>
    <col min="1" max="1" width="8.88671875" style="4"/>
    <col min="2" max="3" width="10.44140625" style="4" bestFit="1" customWidth="1"/>
    <col min="4" max="4" width="11.44140625" style="4" bestFit="1" customWidth="1"/>
    <col min="5" max="5" width="11.44140625" style="4" customWidth="1"/>
    <col min="6" max="6" width="10.44140625" style="4" bestFit="1" customWidth="1"/>
    <col min="7" max="7" width="11.33203125" style="4" customWidth="1"/>
    <col min="8" max="8" width="10.44140625" style="4" bestFit="1" customWidth="1"/>
    <col min="9" max="9" width="11.44140625" style="4" bestFit="1" customWidth="1"/>
    <col min="10" max="10" width="12.109375" style="4" customWidth="1"/>
    <col min="11" max="11" width="14.5546875" style="4" bestFit="1" customWidth="1"/>
    <col min="12" max="12" width="10.88671875" style="4" bestFit="1" customWidth="1"/>
    <col min="13" max="13" width="12.44140625" style="4" bestFit="1" customWidth="1"/>
    <col min="14" max="14" width="12.109375" style="4" customWidth="1"/>
    <col min="15" max="15" width="10.33203125" style="4" bestFit="1" customWidth="1"/>
    <col min="16" max="17" width="13.33203125" style="4" customWidth="1"/>
    <col min="18" max="19" width="10.44140625" style="4" customWidth="1"/>
    <col min="20" max="20" width="11.33203125" style="4" bestFit="1" customWidth="1"/>
    <col min="21" max="21" width="12.33203125" style="10" customWidth="1"/>
    <col min="22" max="22" width="13.5546875" style="4" bestFit="1" customWidth="1"/>
    <col min="23" max="23" width="14.5546875" style="4" bestFit="1" customWidth="1"/>
    <col min="24" max="24" width="12.109375" style="4" bestFit="1" customWidth="1"/>
    <col min="25" max="25" width="12.44140625" style="4" bestFit="1" customWidth="1"/>
    <col min="26" max="26" width="15.5546875" style="4" bestFit="1" customWidth="1"/>
    <col min="27" max="27" width="11.44140625" style="4" bestFit="1" customWidth="1"/>
    <col min="28" max="28" width="14.5546875" style="4" bestFit="1" customWidth="1"/>
    <col min="29" max="29" width="13.5546875" style="4" bestFit="1" customWidth="1"/>
    <col min="30" max="30" width="14.6640625" style="4" bestFit="1" customWidth="1"/>
    <col min="31" max="16384" width="8.88671875" style="4"/>
  </cols>
  <sheetData>
    <row r="1" spans="1:30" s="7" customFormat="1" ht="43.2" x14ac:dyDescent="0.3">
      <c r="B1" s="5" t="s">
        <v>2</v>
      </c>
      <c r="C1" s="6" t="s">
        <v>4</v>
      </c>
      <c r="D1" s="6" t="s">
        <v>9</v>
      </c>
      <c r="E1" s="12" t="s">
        <v>24</v>
      </c>
      <c r="F1" s="7" t="s">
        <v>0</v>
      </c>
      <c r="G1" s="11" t="s">
        <v>15</v>
      </c>
      <c r="H1" s="8" t="s">
        <v>1</v>
      </c>
      <c r="I1" s="7" t="s">
        <v>3</v>
      </c>
      <c r="J1" s="11" t="s">
        <v>23</v>
      </c>
      <c r="K1" s="8" t="s">
        <v>12</v>
      </c>
      <c r="L1" s="8" t="s">
        <v>5</v>
      </c>
      <c r="M1" s="7" t="s">
        <v>6</v>
      </c>
      <c r="N1" s="9" t="s">
        <v>21</v>
      </c>
      <c r="O1" s="9" t="s">
        <v>7</v>
      </c>
      <c r="P1" s="9" t="s">
        <v>8</v>
      </c>
      <c r="Q1" s="8" t="s">
        <v>22</v>
      </c>
      <c r="R1" s="7" t="s">
        <v>10</v>
      </c>
      <c r="S1" s="7" t="s">
        <v>16</v>
      </c>
      <c r="T1" s="8" t="s">
        <v>11</v>
      </c>
      <c r="U1" s="11" t="s">
        <v>13</v>
      </c>
      <c r="V1" s="7" t="s">
        <v>14</v>
      </c>
      <c r="W1" s="7" t="s">
        <v>17</v>
      </c>
      <c r="X1" s="7" t="s">
        <v>18</v>
      </c>
      <c r="Y1" s="7" t="s">
        <v>20</v>
      </c>
      <c r="Z1" s="8" t="s">
        <v>19</v>
      </c>
      <c r="AA1" s="7" t="s">
        <v>26</v>
      </c>
      <c r="AB1" s="7" t="s">
        <v>25</v>
      </c>
      <c r="AC1" s="7" t="s">
        <v>27</v>
      </c>
      <c r="AD1" s="7" t="s">
        <v>35</v>
      </c>
    </row>
    <row r="2" spans="1:30" s="16" customFormat="1" x14ac:dyDescent="0.3">
      <c r="A2" s="16" t="s">
        <v>34</v>
      </c>
      <c r="B2" s="16">
        <v>24</v>
      </c>
      <c r="C2" s="16">
        <v>0.2</v>
      </c>
      <c r="D2" s="16">
        <v>3.5</v>
      </c>
      <c r="E2" s="16">
        <v>88</v>
      </c>
      <c r="F2" s="16">
        <f>D2/C2</f>
        <v>17.5</v>
      </c>
      <c r="G2" s="16">
        <v>0.65</v>
      </c>
      <c r="H2" s="16">
        <f>ROUND(((29.7*G2)/C2),0)</f>
        <v>97</v>
      </c>
      <c r="I2" s="16">
        <f>H2*D2</f>
        <v>339.5</v>
      </c>
      <c r="J2" s="16">
        <v>0.95</v>
      </c>
      <c r="K2" s="16">
        <f>(3*220*D2*J2)</f>
        <v>2194.5</v>
      </c>
      <c r="L2" s="16">
        <f>0.18+(0.006*(K2^0.4))</f>
        <v>0.31022233682806788</v>
      </c>
      <c r="M2" s="16">
        <f>I2/L2</f>
        <v>1094.3763865338892</v>
      </c>
      <c r="N2" s="16">
        <f>(M2*(6.367/10.297)*2*3.14)/10000</f>
        <v>0.42496238870763126</v>
      </c>
      <c r="O2" s="16">
        <f>(10.297/6.367)*N2</f>
        <v>0.6872683707432824</v>
      </c>
      <c r="P2" s="16">
        <f>N2*3.14*50/160</f>
        <v>0.41699434391936319</v>
      </c>
      <c r="Q2" s="16">
        <f>(36/(50*3.14))*H2*D2</f>
        <v>77.847133757961785</v>
      </c>
      <c r="R2" s="16">
        <f>Q2*N2</f>
        <v>33.082103915825918</v>
      </c>
      <c r="S2" s="16">
        <f>((3.14/4)*(2^(1/3)))*0.05</f>
        <v>4.9451901208373783E-2</v>
      </c>
      <c r="T2" s="16">
        <f>((3.14/2)*0.05*0.05*S2)*R2*1000</f>
        <v>6.4211937683465221</v>
      </c>
      <c r="U2" s="17">
        <v>0.85</v>
      </c>
      <c r="V2" s="16">
        <f>K2*U2</f>
        <v>1865.325</v>
      </c>
      <c r="W2" s="16">
        <f>V2/T2</f>
        <v>290.4950492531745</v>
      </c>
      <c r="X2" s="16">
        <f>1-(W2/(100*3.14))</f>
        <v>7.4856531040845553E-2</v>
      </c>
      <c r="Y2" s="16">
        <f>120*50/(2*2)</f>
        <v>1500</v>
      </c>
      <c r="Z2" s="16">
        <f>Y2*(1-X2)</f>
        <v>1387.7152034387316</v>
      </c>
      <c r="AA2" s="16">
        <f>((((2*3.14*(57/2))*2)+(2*S2))/1000)*1.05</f>
        <v>0.37596184899253765</v>
      </c>
      <c r="AB2" s="16">
        <f>AA2*H2*3*2</f>
        <v>218.80979611365694</v>
      </c>
      <c r="AC2" s="16">
        <f>AB2*E2/1000</f>
        <v>19.255262058001811</v>
      </c>
      <c r="AD2" s="16">
        <f>0.5*((3*H2)^2)/((2*L2*10000000)/(4*3.14*7.22*S2*9))</f>
        <v>0.27542620684322638</v>
      </c>
    </row>
    <row r="3" spans="1:30" x14ac:dyDescent="0.3">
      <c r="B3" s="2">
        <v>22</v>
      </c>
      <c r="C3" s="3">
        <v>0.33</v>
      </c>
      <c r="D3" s="3">
        <v>5</v>
      </c>
      <c r="E3" s="13">
        <v>52</v>
      </c>
      <c r="F3" s="4">
        <f>D3/C3</f>
        <v>15.15151515151515</v>
      </c>
      <c r="G3" s="4">
        <v>0.65</v>
      </c>
      <c r="H3" s="4">
        <f>ROUND(((29.7*G3)/C3),0)</f>
        <v>59</v>
      </c>
      <c r="I3" s="4">
        <f>H3*D3</f>
        <v>295</v>
      </c>
      <c r="J3" s="4">
        <v>0.95</v>
      </c>
      <c r="K3" s="4">
        <f>(3*220*D3*J3)</f>
        <v>3135</v>
      </c>
      <c r="L3" s="4">
        <f t="shared" ref="L3:L12" si="0">0.18+(0.006*(K3^0.4))</f>
        <v>0.33019181599392006</v>
      </c>
      <c r="M3" s="4">
        <f t="shared" ref="M3:M12" si="1">I3/L3</f>
        <v>893.42008405632907</v>
      </c>
      <c r="N3" s="4">
        <f t="shared" ref="N3:N12" si="2">(M3*(6.367/10.297)*2*3.14)/10000</f>
        <v>0.34692811149045488</v>
      </c>
      <c r="O3" s="4">
        <f t="shared" ref="O3:O12" si="3">(10.297/6.367)*N3</f>
        <v>0.56106781278737461</v>
      </c>
      <c r="P3" s="4">
        <f t="shared" ref="P3:P12" si="4">N3*3.14*50/160</f>
        <v>0.34042320940000886</v>
      </c>
      <c r="Q3" s="4">
        <f>(36/(50*3.14))*H3*D3</f>
        <v>67.643312101910823</v>
      </c>
      <c r="R3" s="4">
        <f t="shared" ref="R3:R12" si="5">Q3*N3</f>
        <v>23.467366522475356</v>
      </c>
      <c r="S3" s="4">
        <f t="shared" ref="S3:S12" si="6">((3.14/4)*(2^(1/3)))*0.05</f>
        <v>4.9451901208373783E-2</v>
      </c>
      <c r="T3" s="4">
        <f t="shared" ref="T3:T12" si="7">((3.14/2)*0.05*0.05*0.0495)*R3*1000</f>
        <v>4.5594159732354314</v>
      </c>
      <c r="U3" s="10">
        <v>0.85</v>
      </c>
      <c r="V3" s="4">
        <f t="shared" ref="V3:V12" si="8">K3*U3</f>
        <v>2664.75</v>
      </c>
      <c r="W3" s="4">
        <f t="shared" ref="W3:W12" si="9">V3/T3</f>
        <v>584.44985402572354</v>
      </c>
      <c r="X3" s="4">
        <f t="shared" ref="X3:X12" si="10">1-(W3/(100*3.14))</f>
        <v>-0.86130526759784565</v>
      </c>
      <c r="Y3" s="4">
        <f t="shared" ref="Y3:Y12" si="11">120*50/(2*2)</f>
        <v>1500</v>
      </c>
      <c r="Z3" s="4">
        <f t="shared" ref="Z3:Z12" si="12">Y3*(1-X3)</f>
        <v>2791.9579013967686</v>
      </c>
      <c r="AA3" s="4">
        <f t="shared" ref="AA3:AA12" si="13">((((2*3.14*(57/2))*2)+(2*S3))/1000)*1.05</f>
        <v>0.37596184899253765</v>
      </c>
      <c r="AB3" s="4">
        <f t="shared" ref="AB3:AB12" si="14">AA3*H3*3*2</f>
        <v>133.09049454335832</v>
      </c>
      <c r="AC3" s="4">
        <f t="shared" ref="AC3:AC12" si="15">AB3*E3/1000</f>
        <v>6.9207057162546324</v>
      </c>
      <c r="AD3" s="4">
        <f t="shared" ref="AD3:AD12" si="16">0.5*((3*H3)^2)/((2*L3*10000000)/(4*3.14*7.22*S3*9))</f>
        <v>9.5735404360682189E-2</v>
      </c>
    </row>
    <row r="4" spans="1:30" x14ac:dyDescent="0.3">
      <c r="B4" s="2">
        <v>20</v>
      </c>
      <c r="C4" s="3">
        <v>0.5</v>
      </c>
      <c r="D4" s="3">
        <v>6</v>
      </c>
      <c r="E4" s="13">
        <v>34</v>
      </c>
      <c r="F4" s="4">
        <f>D4/C4</f>
        <v>12</v>
      </c>
      <c r="G4" s="4">
        <v>0.65</v>
      </c>
      <c r="H4" s="4">
        <f>ROUND(((29.7*G4)/C4),0)</f>
        <v>39</v>
      </c>
      <c r="I4" s="4">
        <f>H4*D4</f>
        <v>234</v>
      </c>
      <c r="J4" s="4">
        <v>0.95</v>
      </c>
      <c r="K4" s="4">
        <f>(3*220*D4*J4)</f>
        <v>3762</v>
      </c>
      <c r="L4" s="4">
        <f t="shared" si="0"/>
        <v>0.3415543911343854</v>
      </c>
      <c r="M4" s="4">
        <f t="shared" si="1"/>
        <v>685.10318143716131</v>
      </c>
      <c r="N4" s="4">
        <f t="shared" si="2"/>
        <v>0.26603560537050941</v>
      </c>
      <c r="O4" s="4">
        <f t="shared" si="3"/>
        <v>0.43024479794253739</v>
      </c>
      <c r="P4" s="4">
        <f t="shared" si="4"/>
        <v>0.26104743776981232</v>
      </c>
      <c r="Q4" s="4">
        <f>(36/(50*3.14))*H4*D4</f>
        <v>53.656050955414017</v>
      </c>
      <c r="R4" s="4">
        <f t="shared" si="5"/>
        <v>14.274419997714467</v>
      </c>
      <c r="S4" s="4">
        <f t="shared" si="6"/>
        <v>4.9451901208373783E-2</v>
      </c>
      <c r="T4" s="4">
        <f t="shared" si="7"/>
        <v>2.7733413753059497</v>
      </c>
      <c r="U4" s="10">
        <v>0.85</v>
      </c>
      <c r="V4" s="4">
        <f t="shared" si="8"/>
        <v>3197.7</v>
      </c>
      <c r="W4" s="4">
        <f t="shared" si="9"/>
        <v>1153.0134834725263</v>
      </c>
      <c r="X4" s="4">
        <f t="shared" si="10"/>
        <v>-2.6720174632883005</v>
      </c>
      <c r="Y4" s="4">
        <f t="shared" si="11"/>
        <v>1500</v>
      </c>
      <c r="Z4" s="4">
        <f t="shared" si="12"/>
        <v>5508.0261949324504</v>
      </c>
      <c r="AA4" s="4">
        <f t="shared" si="13"/>
        <v>0.37596184899253765</v>
      </c>
      <c r="AB4" s="4">
        <f t="shared" si="14"/>
        <v>87.975072664253815</v>
      </c>
      <c r="AC4" s="4">
        <f t="shared" si="15"/>
        <v>2.9911524705846295</v>
      </c>
      <c r="AD4" s="4">
        <f t="shared" si="16"/>
        <v>4.0439352983671857E-2</v>
      </c>
    </row>
    <row r="5" spans="1:30" x14ac:dyDescent="0.3">
      <c r="B5" s="2">
        <v>18</v>
      </c>
      <c r="C5" s="3">
        <v>0.82</v>
      </c>
      <c r="D5" s="3">
        <v>9.5</v>
      </c>
      <c r="E5" s="13">
        <v>22</v>
      </c>
      <c r="F5" s="4">
        <f>D5/C5</f>
        <v>11.585365853658537</v>
      </c>
      <c r="G5" s="4">
        <v>0.65</v>
      </c>
      <c r="H5" s="4">
        <f>ROUND(((29.7*G5)/C5),0)</f>
        <v>24</v>
      </c>
      <c r="I5" s="4">
        <f>H5*D5</f>
        <v>228</v>
      </c>
      <c r="J5" s="4">
        <v>0.95</v>
      </c>
      <c r="K5" s="4">
        <f>(3*220*D5*J5)</f>
        <v>5956.5</v>
      </c>
      <c r="L5" s="4">
        <f t="shared" si="0"/>
        <v>0.37415461087381519</v>
      </c>
      <c r="M5" s="4">
        <f t="shared" si="1"/>
        <v>609.3737545222815</v>
      </c>
      <c r="N5" s="4">
        <f t="shared" si="2"/>
        <v>0.23662875910335379</v>
      </c>
      <c r="O5" s="4">
        <f t="shared" si="3"/>
        <v>0.38268671783999281</v>
      </c>
      <c r="P5" s="4">
        <f t="shared" si="4"/>
        <v>0.23219196987016591</v>
      </c>
      <c r="Q5" s="4">
        <f>(36/(50*3.14))*H5*D5</f>
        <v>52.28025477707007</v>
      </c>
      <c r="R5" s="4">
        <f t="shared" si="5"/>
        <v>12.371011813505275</v>
      </c>
      <c r="S5" s="4">
        <f t="shared" si="6"/>
        <v>4.9451901208373783E-2</v>
      </c>
      <c r="T5" s="4">
        <f t="shared" si="7"/>
        <v>2.4035329577164064</v>
      </c>
      <c r="U5" s="10">
        <v>0.85</v>
      </c>
      <c r="V5" s="4">
        <f t="shared" si="8"/>
        <v>5063.0249999999996</v>
      </c>
      <c r="W5" s="4">
        <f t="shared" si="9"/>
        <v>2106.4928540902442</v>
      </c>
      <c r="X5" s="4">
        <f t="shared" si="10"/>
        <v>-5.7085759684402682</v>
      </c>
      <c r="Y5" s="4">
        <f t="shared" si="11"/>
        <v>1500</v>
      </c>
      <c r="Z5" s="4">
        <f t="shared" si="12"/>
        <v>10062.863952660402</v>
      </c>
      <c r="AA5" s="4">
        <f t="shared" si="13"/>
        <v>0.37596184899253765</v>
      </c>
      <c r="AB5" s="4">
        <f t="shared" si="14"/>
        <v>54.138506254925424</v>
      </c>
      <c r="AC5" s="4">
        <f t="shared" si="15"/>
        <v>1.1910471376083593</v>
      </c>
      <c r="AD5" s="4">
        <f t="shared" si="16"/>
        <v>1.3979969995862894E-2</v>
      </c>
    </row>
    <row r="6" spans="1:30" x14ac:dyDescent="0.3">
      <c r="B6" s="2">
        <v>16</v>
      </c>
      <c r="C6" s="3">
        <v>1.3</v>
      </c>
      <c r="D6" s="3">
        <v>15</v>
      </c>
      <c r="E6" s="13">
        <v>13</v>
      </c>
      <c r="F6" s="4">
        <f>D6/C6</f>
        <v>11.538461538461538</v>
      </c>
      <c r="G6" s="4">
        <v>0.65</v>
      </c>
      <c r="H6" s="4">
        <f>ROUND(((29.7*G6)/C6),0)</f>
        <v>15</v>
      </c>
      <c r="I6" s="4">
        <f>H6*D6</f>
        <v>225</v>
      </c>
      <c r="J6" s="4">
        <v>0.95</v>
      </c>
      <c r="K6" s="4">
        <f>(3*220*D6*J6)</f>
        <v>9405</v>
      </c>
      <c r="L6" s="4">
        <f t="shared" si="0"/>
        <v>0.41307450488847491</v>
      </c>
      <c r="M6" s="4">
        <f t="shared" si="1"/>
        <v>544.69592612777512</v>
      </c>
      <c r="N6" s="4">
        <f t="shared" si="2"/>
        <v>0.2115134105001148</v>
      </c>
      <c r="O6" s="4">
        <f t="shared" si="3"/>
        <v>0.34206904160824281</v>
      </c>
      <c r="P6" s="4">
        <f t="shared" si="4"/>
        <v>0.20754753405323764</v>
      </c>
      <c r="Q6" s="4">
        <f>(36/(50*3.14))*H6*D6</f>
        <v>51.592356687898089</v>
      </c>
      <c r="R6" s="4">
        <f t="shared" si="5"/>
        <v>10.912475318795732</v>
      </c>
      <c r="S6" s="4">
        <f t="shared" si="6"/>
        <v>4.9451901208373783E-2</v>
      </c>
      <c r="T6" s="4">
        <f t="shared" si="7"/>
        <v>2.1201575485005257</v>
      </c>
      <c r="U6" s="10">
        <v>0.85</v>
      </c>
      <c r="V6" s="4">
        <f t="shared" si="8"/>
        <v>7994.25</v>
      </c>
      <c r="W6" s="4">
        <f t="shared" si="9"/>
        <v>3770.5924286871541</v>
      </c>
      <c r="X6" s="4">
        <f t="shared" si="10"/>
        <v>-11.008256142315778</v>
      </c>
      <c r="Y6" s="4">
        <f t="shared" si="11"/>
        <v>1500</v>
      </c>
      <c r="Z6" s="4">
        <f t="shared" si="12"/>
        <v>18012.384213473666</v>
      </c>
      <c r="AA6" s="4">
        <f t="shared" si="13"/>
        <v>0.37596184899253765</v>
      </c>
      <c r="AB6" s="4">
        <f t="shared" si="14"/>
        <v>33.836566409328384</v>
      </c>
      <c r="AC6" s="4">
        <f t="shared" si="15"/>
        <v>0.43987536332126898</v>
      </c>
      <c r="AD6" s="4">
        <f t="shared" si="16"/>
        <v>4.9463971654250876E-3</v>
      </c>
    </row>
    <row r="7" spans="1:30" x14ac:dyDescent="0.3">
      <c r="B7" s="2">
        <v>14</v>
      </c>
      <c r="C7" s="3">
        <v>2.1</v>
      </c>
      <c r="D7" s="3">
        <v>24</v>
      </c>
      <c r="E7" s="13">
        <v>8.5</v>
      </c>
      <c r="F7" s="4">
        <f>D7/C7</f>
        <v>11.428571428571429</v>
      </c>
      <c r="G7" s="4">
        <v>0.65</v>
      </c>
      <c r="H7" s="4">
        <f>ROUND(((29.7*G7)/C7),0)</f>
        <v>9</v>
      </c>
      <c r="I7" s="4">
        <f>H7*D7</f>
        <v>216</v>
      </c>
      <c r="J7" s="4">
        <v>0.95</v>
      </c>
      <c r="K7" s="4">
        <f>(3*220*D7*J7)</f>
        <v>15048</v>
      </c>
      <c r="L7" s="4">
        <f t="shared" si="0"/>
        <v>0.46128253241000317</v>
      </c>
      <c r="M7" s="4">
        <f t="shared" si="1"/>
        <v>468.25965611897931</v>
      </c>
      <c r="N7" s="4">
        <f t="shared" si="2"/>
        <v>0.18183208670098008</v>
      </c>
      <c r="O7" s="4">
        <f t="shared" si="3"/>
        <v>0.29406706404271904</v>
      </c>
      <c r="P7" s="4">
        <f t="shared" si="4"/>
        <v>0.17842273507533671</v>
      </c>
      <c r="Q7" s="4">
        <f>(36/(50*3.14))*H7*D7</f>
        <v>49.528662420382162</v>
      </c>
      <c r="R7" s="4">
        <f t="shared" si="5"/>
        <v>9.0059000394065034</v>
      </c>
      <c r="S7" s="4">
        <f t="shared" si="6"/>
        <v>4.9451901208373783E-2</v>
      </c>
      <c r="T7" s="4">
        <f t="shared" si="7"/>
        <v>1.7497338039061912</v>
      </c>
      <c r="U7" s="10">
        <v>0.85</v>
      </c>
      <c r="V7" s="4">
        <f t="shared" si="8"/>
        <v>12790.8</v>
      </c>
      <c r="W7" s="4">
        <f t="shared" si="9"/>
        <v>7310.1405319170226</v>
      </c>
      <c r="X7" s="4">
        <f t="shared" si="10"/>
        <v>-22.280702330945932</v>
      </c>
      <c r="Y7" s="4">
        <f t="shared" si="11"/>
        <v>1500</v>
      </c>
      <c r="Z7" s="4">
        <f t="shared" si="12"/>
        <v>34921.053496418899</v>
      </c>
      <c r="AA7" s="4">
        <f t="shared" si="13"/>
        <v>0.37596184899253765</v>
      </c>
      <c r="AB7" s="4">
        <f t="shared" si="14"/>
        <v>20.301939845597033</v>
      </c>
      <c r="AC7" s="4">
        <f t="shared" si="15"/>
        <v>0.17256648868757477</v>
      </c>
      <c r="AD7" s="4">
        <f t="shared" si="16"/>
        <v>1.5946040657323392E-3</v>
      </c>
    </row>
    <row r="8" spans="1:30" x14ac:dyDescent="0.3">
      <c r="B8" s="2">
        <v>12</v>
      </c>
      <c r="C8" s="3">
        <v>3.3</v>
      </c>
      <c r="D8" s="3">
        <v>34</v>
      </c>
      <c r="E8" s="13">
        <v>6.8</v>
      </c>
      <c r="F8" s="4">
        <f>D8/C8</f>
        <v>10.303030303030303</v>
      </c>
      <c r="G8" s="4">
        <v>0.65</v>
      </c>
      <c r="H8" s="4">
        <f>ROUND(((29.7*G8)/C8),0)</f>
        <v>6</v>
      </c>
      <c r="I8" s="4">
        <f>H8*D8</f>
        <v>204</v>
      </c>
      <c r="J8" s="4">
        <v>0.95</v>
      </c>
      <c r="K8" s="4">
        <f>(3*220*D8*J8)</f>
        <v>21318</v>
      </c>
      <c r="L8" s="4">
        <f t="shared" si="0"/>
        <v>0.50333285237483039</v>
      </c>
      <c r="M8" s="4">
        <f t="shared" si="1"/>
        <v>405.29840052658005</v>
      </c>
      <c r="N8" s="4">
        <f t="shared" si="2"/>
        <v>0.15738330847275106</v>
      </c>
      <c r="O8" s="4">
        <f t="shared" si="3"/>
        <v>0.25452739553069226</v>
      </c>
      <c r="P8" s="4">
        <f t="shared" si="4"/>
        <v>0.15443237143888697</v>
      </c>
      <c r="Q8" s="4">
        <f>(36/(50*3.14))*H8*D8</f>
        <v>46.777070063694275</v>
      </c>
      <c r="R8" s="4">
        <f t="shared" si="5"/>
        <v>7.3619300472858855</v>
      </c>
      <c r="S8" s="4">
        <f t="shared" si="6"/>
        <v>4.9451901208373783E-2</v>
      </c>
      <c r="T8" s="4">
        <f t="shared" si="7"/>
        <v>1.4303309840620568</v>
      </c>
      <c r="U8" s="10">
        <v>0.85</v>
      </c>
      <c r="V8" s="4">
        <f t="shared" si="8"/>
        <v>18120.3</v>
      </c>
      <c r="W8" s="4">
        <f t="shared" si="9"/>
        <v>12668.606219058054</v>
      </c>
      <c r="X8" s="4">
        <f t="shared" si="10"/>
        <v>-39.345879678528838</v>
      </c>
      <c r="Y8" s="4">
        <f t="shared" si="11"/>
        <v>1500</v>
      </c>
      <c r="Z8" s="4">
        <f t="shared" si="12"/>
        <v>60518.819517793258</v>
      </c>
      <c r="AA8" s="4">
        <f t="shared" si="13"/>
        <v>0.37596184899253765</v>
      </c>
      <c r="AB8" s="4">
        <f t="shared" si="14"/>
        <v>13.534626563731356</v>
      </c>
      <c r="AC8" s="4">
        <f t="shared" si="15"/>
        <v>9.2035460633373214E-2</v>
      </c>
      <c r="AD8" s="4">
        <f t="shared" si="16"/>
        <v>6.4950437483246538E-4</v>
      </c>
    </row>
    <row r="9" spans="1:30" x14ac:dyDescent="0.3">
      <c r="B9" s="2">
        <v>10</v>
      </c>
      <c r="C9" s="3">
        <v>5.3</v>
      </c>
      <c r="D9" s="3">
        <v>52</v>
      </c>
      <c r="E9" s="13">
        <v>5.4</v>
      </c>
      <c r="F9" s="4">
        <f>D9/C9</f>
        <v>9.8113207547169807</v>
      </c>
      <c r="G9" s="4">
        <v>0.65</v>
      </c>
      <c r="H9" s="4">
        <f>ROUND(((29.7*G9)/C9),0)</f>
        <v>4</v>
      </c>
      <c r="I9" s="4">
        <f>H9*D9</f>
        <v>208</v>
      </c>
      <c r="J9" s="4">
        <v>0.95</v>
      </c>
      <c r="K9" s="4">
        <f>(3*220*D9*J9)</f>
        <v>32604</v>
      </c>
      <c r="L9" s="4">
        <f t="shared" si="0"/>
        <v>0.5632300926578333</v>
      </c>
      <c r="M9" s="4">
        <f t="shared" si="1"/>
        <v>369.29844962378746</v>
      </c>
      <c r="N9" s="4">
        <f t="shared" si="2"/>
        <v>0.14340399996677897</v>
      </c>
      <c r="O9" s="4">
        <f t="shared" si="3"/>
        <v>0.2319194263637385</v>
      </c>
      <c r="P9" s="4">
        <f t="shared" si="4"/>
        <v>0.14071517496740188</v>
      </c>
      <c r="Q9" s="4">
        <f>(36/(50*3.14))*H9*D9</f>
        <v>47.69426751592357</v>
      </c>
      <c r="R9" s="4">
        <f t="shared" si="5"/>
        <v>6.8395487372690509</v>
      </c>
      <c r="S9" s="4">
        <f t="shared" si="6"/>
        <v>4.9451901208373783E-2</v>
      </c>
      <c r="T9" s="4">
        <f t="shared" si="7"/>
        <v>1.328838825292161</v>
      </c>
      <c r="U9" s="10">
        <v>0.85</v>
      </c>
      <c r="V9" s="4">
        <f t="shared" si="8"/>
        <v>27713.399999999998</v>
      </c>
      <c r="W9" s="4">
        <f t="shared" si="9"/>
        <v>20855.350906763939</v>
      </c>
      <c r="X9" s="4">
        <f t="shared" si="10"/>
        <v>-65.418314989694068</v>
      </c>
      <c r="Y9" s="4">
        <f t="shared" si="11"/>
        <v>1500</v>
      </c>
      <c r="Z9" s="4">
        <f t="shared" si="12"/>
        <v>99627.472484541096</v>
      </c>
      <c r="AA9" s="4">
        <f t="shared" si="13"/>
        <v>0.37596184899253765</v>
      </c>
      <c r="AB9" s="4">
        <f t="shared" si="14"/>
        <v>9.0230843758209041</v>
      </c>
      <c r="AC9" s="4">
        <f t="shared" si="15"/>
        <v>4.8724655629432886E-2</v>
      </c>
      <c r="AD9" s="4">
        <f t="shared" si="16"/>
        <v>2.5796987284276165E-4</v>
      </c>
    </row>
    <row r="10" spans="1:30" x14ac:dyDescent="0.3">
      <c r="B10" s="2">
        <v>8</v>
      </c>
      <c r="C10" s="3">
        <v>8.3000000000000007</v>
      </c>
      <c r="D10" s="3">
        <v>75</v>
      </c>
      <c r="E10" s="13">
        <v>3.4</v>
      </c>
      <c r="F10" s="4">
        <f>D10/C10</f>
        <v>9.0361445783132517</v>
      </c>
      <c r="G10" s="4">
        <v>0.65</v>
      </c>
      <c r="H10" s="4">
        <f>ROUND(((29.7*G10)/C10),0)</f>
        <v>2</v>
      </c>
      <c r="I10" s="4">
        <f>H10*D10</f>
        <v>150</v>
      </c>
      <c r="J10" s="4">
        <v>0.95</v>
      </c>
      <c r="K10" s="4">
        <f>(3*220*D10*J10)</f>
        <v>47025</v>
      </c>
      <c r="L10" s="4">
        <f t="shared" si="0"/>
        <v>0.62369319924519884</v>
      </c>
      <c r="M10" s="4">
        <f t="shared" si="1"/>
        <v>240.50286291646572</v>
      </c>
      <c r="N10" s="4">
        <f t="shared" si="2"/>
        <v>9.33907861807107E-2</v>
      </c>
      <c r="O10" s="4">
        <f t="shared" si="3"/>
        <v>0.15103579791154045</v>
      </c>
      <c r="P10" s="4">
        <f t="shared" si="4"/>
        <v>9.1639708939822373E-2</v>
      </c>
      <c r="Q10" s="4">
        <f>(36/(50*3.14))*H10*D10</f>
        <v>34.394904458598724</v>
      </c>
      <c r="R10" s="4">
        <f t="shared" si="5"/>
        <v>3.2121671679989667</v>
      </c>
      <c r="S10" s="4">
        <f t="shared" si="6"/>
        <v>4.9451901208373783E-2</v>
      </c>
      <c r="T10" s="4">
        <f t="shared" si="7"/>
        <v>0.62408392865259932</v>
      </c>
      <c r="U10" s="10">
        <v>0.85</v>
      </c>
      <c r="V10" s="4">
        <f t="shared" si="8"/>
        <v>39971.25</v>
      </c>
      <c r="W10" s="4">
        <f t="shared" si="9"/>
        <v>64047.875878326413</v>
      </c>
      <c r="X10" s="4">
        <f t="shared" si="10"/>
        <v>-202.97412700103953</v>
      </c>
      <c r="Y10" s="4">
        <f t="shared" si="11"/>
        <v>1500</v>
      </c>
      <c r="Z10" s="4">
        <f t="shared" si="12"/>
        <v>305961.19050155929</v>
      </c>
      <c r="AA10" s="4">
        <f t="shared" si="13"/>
        <v>0.37596184899253765</v>
      </c>
      <c r="AB10" s="4">
        <f t="shared" si="14"/>
        <v>4.511542187910452</v>
      </c>
      <c r="AC10" s="4">
        <f t="shared" si="15"/>
        <v>1.5339243438895537E-2</v>
      </c>
      <c r="AD10" s="4">
        <f t="shared" si="16"/>
        <v>5.8240331768887975E-5</v>
      </c>
    </row>
    <row r="11" spans="1:30" x14ac:dyDescent="0.3">
      <c r="B11" s="2">
        <v>6</v>
      </c>
      <c r="C11" s="3">
        <v>13.3</v>
      </c>
      <c r="D11" s="3">
        <v>95</v>
      </c>
      <c r="E11" s="13">
        <v>2.2000000000000002</v>
      </c>
      <c r="F11" s="4">
        <f>D11/C11</f>
        <v>7.1428571428571423</v>
      </c>
      <c r="G11" s="4">
        <v>0.65</v>
      </c>
      <c r="H11" s="4">
        <f>ROUND(((29.7*G11)/C11),0)</f>
        <v>1</v>
      </c>
      <c r="I11" s="4">
        <f>H11*D11</f>
        <v>95</v>
      </c>
      <c r="J11" s="4">
        <v>0.95</v>
      </c>
      <c r="K11" s="4">
        <f>(3*220*D11*J11)</f>
        <v>59565</v>
      </c>
      <c r="L11" s="4">
        <f t="shared" si="0"/>
        <v>0.66769433266895872</v>
      </c>
      <c r="M11" s="4">
        <f t="shared" si="1"/>
        <v>142.28067448207739</v>
      </c>
      <c r="N11" s="4">
        <f t="shared" si="2"/>
        <v>5.5249670989647358E-2</v>
      </c>
      <c r="O11" s="4">
        <f t="shared" si="3"/>
        <v>8.93522635747446E-2</v>
      </c>
      <c r="P11" s="4">
        <f t="shared" si="4"/>
        <v>5.4213739658591477E-2</v>
      </c>
      <c r="Q11" s="4">
        <f>(36/(50*3.14))*H11*D11</f>
        <v>21.783439490445861</v>
      </c>
      <c r="R11" s="4">
        <f t="shared" si="5"/>
        <v>1.2035278648700254</v>
      </c>
      <c r="S11" s="4">
        <f t="shared" si="6"/>
        <v>4.9451901208373783E-2</v>
      </c>
      <c r="T11" s="4">
        <f t="shared" si="7"/>
        <v>0.2338304200459351</v>
      </c>
      <c r="U11" s="10">
        <v>0.85</v>
      </c>
      <c r="V11" s="4">
        <f t="shared" si="8"/>
        <v>50630.25</v>
      </c>
      <c r="W11" s="4">
        <f t="shared" si="9"/>
        <v>216525.50592028993</v>
      </c>
      <c r="X11" s="4">
        <f t="shared" si="10"/>
        <v>-688.57167490538188</v>
      </c>
      <c r="Y11" s="4">
        <f t="shared" si="11"/>
        <v>1500</v>
      </c>
      <c r="Z11" s="4">
        <f t="shared" si="12"/>
        <v>1034357.5123580728</v>
      </c>
      <c r="AA11" s="4">
        <f t="shared" si="13"/>
        <v>0.37596184899253765</v>
      </c>
      <c r="AB11" s="4">
        <f t="shared" si="14"/>
        <v>2.255771093955226</v>
      </c>
      <c r="AC11" s="4">
        <f t="shared" si="15"/>
        <v>4.9626964067014979E-3</v>
      </c>
      <c r="AD11" s="4">
        <f t="shared" si="16"/>
        <v>1.3600571799389877E-5</v>
      </c>
    </row>
    <row r="12" spans="1:30" x14ac:dyDescent="0.3">
      <c r="B12" s="2">
        <v>4</v>
      </c>
      <c r="C12" s="3">
        <v>21.2</v>
      </c>
      <c r="D12" s="3">
        <v>120</v>
      </c>
      <c r="E12" s="13">
        <v>1.5</v>
      </c>
      <c r="F12" s="4">
        <f>D12/C12</f>
        <v>5.6603773584905666</v>
      </c>
      <c r="G12" s="4">
        <v>0.65</v>
      </c>
      <c r="H12" s="4">
        <f>ROUND(((29.7*G12)/C12),0)</f>
        <v>1</v>
      </c>
      <c r="I12" s="4">
        <f>H12*D12</f>
        <v>120</v>
      </c>
      <c r="J12" s="4">
        <v>0.95</v>
      </c>
      <c r="K12" s="4">
        <f>(3*220*D12*J12)</f>
        <v>75240</v>
      </c>
      <c r="L12" s="4">
        <f t="shared" si="0"/>
        <v>0.71546460071427909</v>
      </c>
      <c r="M12" s="4">
        <f t="shared" si="1"/>
        <v>167.72318278248684</v>
      </c>
      <c r="N12" s="4">
        <f t="shared" si="2"/>
        <v>6.5129369816391836E-2</v>
      </c>
      <c r="O12" s="4">
        <f t="shared" si="3"/>
        <v>0.10533015878740172</v>
      </c>
      <c r="P12" s="4">
        <f t="shared" si="4"/>
        <v>6.3908194132334492E-2</v>
      </c>
      <c r="Q12" s="4">
        <f>(36/(50*3.14))*H12*D12</f>
        <v>27.515923566878982</v>
      </c>
      <c r="R12" s="4">
        <f t="shared" si="5"/>
        <v>1.7920947618268328</v>
      </c>
      <c r="S12" s="4">
        <f t="shared" si="6"/>
        <v>4.9451901208373783E-2</v>
      </c>
      <c r="T12" s="4">
        <f t="shared" si="7"/>
        <v>0.34818161103843082</v>
      </c>
      <c r="U12" s="10">
        <v>0.85</v>
      </c>
      <c r="V12" s="4">
        <f t="shared" si="8"/>
        <v>63954</v>
      </c>
      <c r="W12" s="4">
        <f t="shared" si="9"/>
        <v>183680.00483788049</v>
      </c>
      <c r="X12" s="4">
        <f t="shared" si="10"/>
        <v>-583.96816827350472</v>
      </c>
      <c r="Y12" s="4">
        <f t="shared" si="11"/>
        <v>1500</v>
      </c>
      <c r="Z12" s="4">
        <f t="shared" si="12"/>
        <v>877452.25241025712</v>
      </c>
      <c r="AA12" s="4">
        <f t="shared" si="13"/>
        <v>0.37596184899253765</v>
      </c>
      <c r="AB12" s="4">
        <f t="shared" si="14"/>
        <v>2.255771093955226</v>
      </c>
      <c r="AC12" s="4">
        <f t="shared" si="15"/>
        <v>3.383656640932839E-3</v>
      </c>
      <c r="AD12" s="4">
        <f t="shared" si="16"/>
        <v>1.2692486396173766E-5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5"/>
  <sheetViews>
    <sheetView workbookViewId="0">
      <selection activeCell="E10" sqref="E10"/>
    </sheetView>
  </sheetViews>
  <sheetFormatPr defaultColWidth="9.109375" defaultRowHeight="14.4" x14ac:dyDescent="0.3"/>
  <cols>
    <col min="1" max="4" width="9.109375" style="10"/>
    <col min="5" max="5" width="34.88671875" style="10" bestFit="1" customWidth="1"/>
    <col min="6" max="6" width="8.5546875" style="10" customWidth="1"/>
    <col min="7" max="7" width="7" style="10" bestFit="1" customWidth="1"/>
    <col min="8" max="8" width="7" style="10" customWidth="1"/>
    <col min="9" max="16384" width="9.109375" style="10"/>
  </cols>
  <sheetData>
    <row r="1" spans="1:42" s="1" customFormat="1" x14ac:dyDescent="0.3">
      <c r="A1" s="1" t="s">
        <v>28</v>
      </c>
      <c r="B1" s="1" t="s">
        <v>29</v>
      </c>
      <c r="C1" s="1" t="s">
        <v>30</v>
      </c>
      <c r="D1" s="1" t="s">
        <v>31</v>
      </c>
      <c r="E1" s="1" t="s">
        <v>1</v>
      </c>
      <c r="F1" s="14"/>
      <c r="G1" s="1">
        <v>1</v>
      </c>
      <c r="I1" s="1">
        <v>2</v>
      </c>
      <c r="K1" s="1">
        <v>3</v>
      </c>
      <c r="M1" s="1">
        <v>4</v>
      </c>
      <c r="O1" s="1">
        <v>5</v>
      </c>
      <c r="Q1" s="1">
        <v>6</v>
      </c>
      <c r="S1" s="1">
        <v>7</v>
      </c>
      <c r="U1" s="1">
        <v>8</v>
      </c>
      <c r="W1" s="1">
        <v>9</v>
      </c>
      <c r="Y1" s="1">
        <v>10</v>
      </c>
      <c r="AA1" s="1">
        <v>11</v>
      </c>
      <c r="AC1" s="1">
        <v>12</v>
      </c>
      <c r="AE1" s="1">
        <v>13</v>
      </c>
      <c r="AG1" s="1">
        <v>14</v>
      </c>
      <c r="AI1" s="1">
        <v>15</v>
      </c>
      <c r="AK1" s="1">
        <v>16</v>
      </c>
      <c r="AM1" s="1">
        <v>17</v>
      </c>
      <c r="AO1" s="1">
        <v>18</v>
      </c>
    </row>
    <row r="2" spans="1:42" x14ac:dyDescent="0.3">
      <c r="A2" s="10">
        <f>3.5*(SQRT(2))</f>
        <v>4.9497474683058327</v>
      </c>
      <c r="B2" s="10">
        <f>1*A2</f>
        <v>4.9497474683058327</v>
      </c>
      <c r="C2" s="10">
        <f>(-0.5)*A2</f>
        <v>-2.4748737341529163</v>
      </c>
      <c r="D2" s="10">
        <f>(-0.5)*A2</f>
        <v>-2.4748737341529163</v>
      </c>
      <c r="E2" s="10">
        <v>97</v>
      </c>
      <c r="G2" s="10">
        <f>B2*E2</f>
        <v>480.12550442566578</v>
      </c>
      <c r="I2" s="10">
        <f>B2*E2</f>
        <v>480.12550442566578</v>
      </c>
      <c r="K2" s="10">
        <f>B2*E2</f>
        <v>480.12550442566578</v>
      </c>
      <c r="M2" s="10">
        <f>(-E2)*D2</f>
        <v>240.06275221283289</v>
      </c>
      <c r="O2" s="10">
        <f>(-E2)*D2</f>
        <v>240.06275221283289</v>
      </c>
      <c r="Q2" s="10">
        <f>(-E2)*D2</f>
        <v>240.06275221283289</v>
      </c>
      <c r="S2" s="10">
        <f>C2*E2</f>
        <v>-240.06275221283289</v>
      </c>
      <c r="U2" s="10">
        <f>C2*E2</f>
        <v>-240.06275221283289</v>
      </c>
      <c r="W2" s="10">
        <f>C2*E2</f>
        <v>-240.06275221283289</v>
      </c>
      <c r="Y2" s="10">
        <f>(-E2)*B2</f>
        <v>-480.12550442566578</v>
      </c>
      <c r="AA2" s="10">
        <f>(-E2)*B2</f>
        <v>-480.12550442566578</v>
      </c>
      <c r="AC2" s="10">
        <f>(-E2)*B2</f>
        <v>-480.12550442566578</v>
      </c>
      <c r="AE2" s="10">
        <f>D2*E2</f>
        <v>-240.06275221283289</v>
      </c>
      <c r="AG2" s="10">
        <f>D2*E2</f>
        <v>-240.06275221283289</v>
      </c>
      <c r="AI2" s="10">
        <f>D2*E2</f>
        <v>-240.06275221283289</v>
      </c>
      <c r="AK2" s="10">
        <f>(-E2)*C2</f>
        <v>240.06275221283289</v>
      </c>
      <c r="AM2" s="10">
        <f>(-E2)*C2</f>
        <v>240.06275221283289</v>
      </c>
      <c r="AO2" s="10">
        <f>(-E2)*C2</f>
        <v>240.06275221283289</v>
      </c>
    </row>
    <row r="3" spans="1:42" x14ac:dyDescent="0.3">
      <c r="E3" s="10" t="s">
        <v>32</v>
      </c>
      <c r="F3" s="10">
        <f>AO3+G2</f>
        <v>-240.06275221283283</v>
      </c>
      <c r="G3" s="10">
        <f>AO3+G2</f>
        <v>-240.06275221283283</v>
      </c>
      <c r="H3" s="10">
        <f>I2/2</f>
        <v>240.06275221283289</v>
      </c>
      <c r="I3" s="10">
        <f>I2/2</f>
        <v>240.06275221283289</v>
      </c>
      <c r="J3" s="10">
        <f>I3+K2</f>
        <v>720.18825663849861</v>
      </c>
      <c r="K3" s="10">
        <f>I3+K2</f>
        <v>720.18825663849861</v>
      </c>
      <c r="L3" s="10">
        <f>K3+M2</f>
        <v>960.25100885133156</v>
      </c>
      <c r="M3" s="10">
        <f>K3+M2</f>
        <v>960.25100885133156</v>
      </c>
      <c r="N3" s="10">
        <f>M3+O2</f>
        <v>1200.3137610641645</v>
      </c>
      <c r="O3" s="10">
        <f>M3+O2</f>
        <v>1200.3137610641645</v>
      </c>
      <c r="P3" s="10">
        <f>O3+Q2</f>
        <v>1440.3765132769975</v>
      </c>
      <c r="Q3" s="10">
        <f>O3+Q2</f>
        <v>1440.3765132769975</v>
      </c>
      <c r="R3" s="10">
        <f>Q3+S2</f>
        <v>1200.3137610641645</v>
      </c>
      <c r="S3" s="10">
        <f>Q3+S2</f>
        <v>1200.3137610641645</v>
      </c>
      <c r="T3" s="10">
        <f>S3+U2</f>
        <v>960.25100885133156</v>
      </c>
      <c r="U3" s="10">
        <f>S3+U2</f>
        <v>960.25100885133156</v>
      </c>
      <c r="V3" s="10">
        <f>U3+W2</f>
        <v>720.18825663849861</v>
      </c>
      <c r="W3" s="10">
        <f>U3+W2</f>
        <v>720.18825663849861</v>
      </c>
      <c r="X3" s="10">
        <f>W3+Y2</f>
        <v>240.06275221283283</v>
      </c>
      <c r="Y3" s="10">
        <f>W3+Y2</f>
        <v>240.06275221283283</v>
      </c>
      <c r="Z3" s="10">
        <f>Y3+AA2</f>
        <v>-240.06275221283295</v>
      </c>
      <c r="AA3" s="10">
        <f>Y3+AA2</f>
        <v>-240.06275221283295</v>
      </c>
      <c r="AB3" s="10">
        <f>AA3+AC2</f>
        <v>-720.18825663849873</v>
      </c>
      <c r="AC3" s="10">
        <f>AA3+AC2</f>
        <v>-720.18825663849873</v>
      </c>
      <c r="AD3" s="10">
        <f>AC3+AE2</f>
        <v>-960.25100885133156</v>
      </c>
      <c r="AE3" s="10">
        <f>AC3+AE2</f>
        <v>-960.25100885133156</v>
      </c>
      <c r="AF3" s="10">
        <f>AE3+AG2</f>
        <v>-1200.3137610641645</v>
      </c>
      <c r="AG3" s="10">
        <f>AE3+AG2</f>
        <v>-1200.3137610641645</v>
      </c>
      <c r="AH3" s="10">
        <f>AG3+AI2</f>
        <v>-1440.3765132769975</v>
      </c>
      <c r="AI3" s="10">
        <f>AG3+AI2</f>
        <v>-1440.3765132769975</v>
      </c>
      <c r="AJ3" s="10">
        <f>AI3+AK2</f>
        <v>-1200.3137610641645</v>
      </c>
      <c r="AK3" s="10">
        <f>AI3+AK2</f>
        <v>-1200.3137610641645</v>
      </c>
      <c r="AL3" s="10">
        <f>AK3+AM2</f>
        <v>-960.25100885133156</v>
      </c>
      <c r="AM3" s="10">
        <f>AK3+AM2</f>
        <v>-960.25100885133156</v>
      </c>
      <c r="AN3" s="10">
        <f>AM3+AO2</f>
        <v>-720.18825663849861</v>
      </c>
      <c r="AO3" s="10">
        <f>AM3+AO2</f>
        <v>-720.18825663849861</v>
      </c>
      <c r="AP3" s="10">
        <f>F3</f>
        <v>-240.06275221283283</v>
      </c>
    </row>
    <row r="5" spans="1:42" x14ac:dyDescent="0.3">
      <c r="B5" s="10">
        <f>(-0.5)*A2</f>
        <v>-2.4748737341529163</v>
      </c>
      <c r="C5" s="10">
        <f>1*A2</f>
        <v>4.9497474683058327</v>
      </c>
      <c r="D5" s="10">
        <f>(-0.5)*A2</f>
        <v>-2.4748737341529163</v>
      </c>
      <c r="E5" s="10">
        <v>97</v>
      </c>
      <c r="G5" s="10">
        <f>B5*E5</f>
        <v>-240.06275221283289</v>
      </c>
      <c r="I5" s="10">
        <f>B5*E5</f>
        <v>-240.06275221283289</v>
      </c>
      <c r="K5" s="10">
        <f>B5*E5</f>
        <v>-240.06275221283289</v>
      </c>
      <c r="M5" s="10">
        <f>(-E5)*D5</f>
        <v>240.06275221283289</v>
      </c>
      <c r="O5" s="10">
        <f>(-E5)*D5</f>
        <v>240.06275221283289</v>
      </c>
      <c r="Q5" s="10">
        <f>(-E5)*D5</f>
        <v>240.06275221283289</v>
      </c>
      <c r="S5" s="10">
        <f>C5*E5</f>
        <v>480.12550442566578</v>
      </c>
      <c r="U5" s="10">
        <f>C5*E5</f>
        <v>480.12550442566578</v>
      </c>
      <c r="W5" s="10">
        <f>C5*E5</f>
        <v>480.12550442566578</v>
      </c>
      <c r="Y5" s="10">
        <f>(-E5)*B5</f>
        <v>240.06275221283289</v>
      </c>
      <c r="AA5" s="10">
        <f>(-E5)*B5</f>
        <v>240.06275221283289</v>
      </c>
      <c r="AC5" s="10">
        <f>(-E5)*B5</f>
        <v>240.06275221283289</v>
      </c>
      <c r="AE5" s="10">
        <f>D5*E5</f>
        <v>-240.06275221283289</v>
      </c>
      <c r="AG5" s="10">
        <f>D5*E5</f>
        <v>-240.06275221283289</v>
      </c>
      <c r="AI5" s="10">
        <f>D5*E5</f>
        <v>-240.06275221283289</v>
      </c>
      <c r="AK5" s="10">
        <f>(-E5)*C5</f>
        <v>-480.12550442566578</v>
      </c>
      <c r="AM5" s="10">
        <f>(-E5)*C5</f>
        <v>-480.12550442566578</v>
      </c>
      <c r="AO5" s="10">
        <f>(-E5)*C5</f>
        <v>-480.12550442566578</v>
      </c>
    </row>
    <row r="6" spans="1:42" x14ac:dyDescent="0.3">
      <c r="E6" s="10" t="s">
        <v>33</v>
      </c>
      <c r="F6" s="10">
        <f>AO6+G5</f>
        <v>-960.25100885133156</v>
      </c>
      <c r="G6" s="10">
        <f>AO6+G5</f>
        <v>-960.25100885133156</v>
      </c>
      <c r="H6" s="10">
        <f>G6+I5</f>
        <v>-1200.3137610641645</v>
      </c>
      <c r="I6" s="10">
        <f>G6+I5</f>
        <v>-1200.3137610641645</v>
      </c>
      <c r="J6" s="10">
        <f>I6+K5</f>
        <v>-1440.3765132769975</v>
      </c>
      <c r="K6" s="10">
        <f>I6+K5</f>
        <v>-1440.3765132769975</v>
      </c>
      <c r="L6" s="10">
        <f>K6+M5</f>
        <v>-1200.3137610641645</v>
      </c>
      <c r="M6" s="10">
        <f>K6+M5</f>
        <v>-1200.3137610641645</v>
      </c>
      <c r="N6" s="10">
        <f>M6+O5</f>
        <v>-960.25100885133156</v>
      </c>
      <c r="O6" s="10">
        <f>M6+O5</f>
        <v>-960.25100885133156</v>
      </c>
      <c r="P6" s="10">
        <f>O6+Q5</f>
        <v>-720.18825663849861</v>
      </c>
      <c r="Q6" s="10">
        <f>O6+Q5</f>
        <v>-720.18825663849861</v>
      </c>
      <c r="R6" s="10">
        <f>Q6+S5</f>
        <v>-240.06275221283283</v>
      </c>
      <c r="S6" s="10">
        <f>Q6+S5</f>
        <v>-240.06275221283283</v>
      </c>
      <c r="T6" s="10">
        <f>U5/2</f>
        <v>240.06275221283289</v>
      </c>
      <c r="U6" s="10">
        <f>U5/2</f>
        <v>240.06275221283289</v>
      </c>
      <c r="V6" s="10">
        <f>U6+W5</f>
        <v>720.18825663849861</v>
      </c>
      <c r="W6" s="10">
        <f>U6+W5</f>
        <v>720.18825663849861</v>
      </c>
      <c r="X6" s="10">
        <f>W6+Y5</f>
        <v>960.25100885133156</v>
      </c>
      <c r="Y6" s="10">
        <f>W6+Y5</f>
        <v>960.25100885133156</v>
      </c>
      <c r="Z6" s="10">
        <f>Y6+AA5</f>
        <v>1200.3137610641645</v>
      </c>
      <c r="AA6" s="10">
        <f>Y6+AA5</f>
        <v>1200.3137610641645</v>
      </c>
      <c r="AB6" s="10">
        <f>AA6+AC5</f>
        <v>1440.3765132769975</v>
      </c>
      <c r="AC6" s="10">
        <f>AA6+AC5</f>
        <v>1440.3765132769975</v>
      </c>
      <c r="AD6" s="10">
        <f>AC6+AE5</f>
        <v>1200.3137610641645</v>
      </c>
      <c r="AE6" s="10">
        <f>AC6+AE5</f>
        <v>1200.3137610641645</v>
      </c>
      <c r="AF6" s="10">
        <f>AE6+AG5</f>
        <v>960.25100885133156</v>
      </c>
      <c r="AG6" s="10">
        <f>AE6+AG5</f>
        <v>960.25100885133156</v>
      </c>
      <c r="AH6" s="10">
        <f>AG6+AI5</f>
        <v>720.18825663849861</v>
      </c>
      <c r="AI6" s="10">
        <f>AG6+AI5</f>
        <v>720.18825663849861</v>
      </c>
      <c r="AJ6" s="10">
        <f>AI6+AK5</f>
        <v>240.06275221283283</v>
      </c>
      <c r="AK6" s="10">
        <f>AI6+AK5</f>
        <v>240.06275221283283</v>
      </c>
      <c r="AL6" s="10">
        <f>AK6+AM5</f>
        <v>-240.06275221283295</v>
      </c>
      <c r="AM6" s="10">
        <f>AK6+AM5</f>
        <v>-240.06275221283295</v>
      </c>
      <c r="AN6" s="10">
        <f>AM6+AO5</f>
        <v>-720.18825663849873</v>
      </c>
      <c r="AO6" s="10">
        <f>AM6+AO5</f>
        <v>-720.18825663849873</v>
      </c>
      <c r="AP6" s="10">
        <f>F6</f>
        <v>-960.25100885133156</v>
      </c>
    </row>
    <row r="8" spans="1:42" s="15" customFormat="1" x14ac:dyDescent="0.3">
      <c r="F8" s="15">
        <v>1E-3</v>
      </c>
      <c r="G8" s="15">
        <v>19.998999999999999</v>
      </c>
      <c r="H8" s="15">
        <f>F8+19.999</f>
        <v>20</v>
      </c>
      <c r="I8" s="15">
        <f t="shared" ref="I8:AO8" si="0">G8+20</f>
        <v>39.998999999999995</v>
      </c>
      <c r="J8" s="15">
        <f t="shared" si="0"/>
        <v>40</v>
      </c>
      <c r="K8" s="15">
        <f t="shared" si="0"/>
        <v>59.998999999999995</v>
      </c>
      <c r="L8" s="15">
        <f t="shared" si="0"/>
        <v>60</v>
      </c>
      <c r="M8" s="15">
        <f t="shared" si="0"/>
        <v>79.998999999999995</v>
      </c>
      <c r="N8" s="15">
        <f t="shared" si="0"/>
        <v>80</v>
      </c>
      <c r="O8" s="15">
        <f t="shared" si="0"/>
        <v>99.998999999999995</v>
      </c>
      <c r="P8" s="15">
        <f t="shared" si="0"/>
        <v>100</v>
      </c>
      <c r="Q8" s="15">
        <f t="shared" si="0"/>
        <v>119.999</v>
      </c>
      <c r="R8" s="15">
        <f t="shared" si="0"/>
        <v>120</v>
      </c>
      <c r="S8" s="15">
        <f t="shared" si="0"/>
        <v>139.999</v>
      </c>
      <c r="T8" s="15">
        <f t="shared" si="0"/>
        <v>140</v>
      </c>
      <c r="U8" s="15">
        <f t="shared" si="0"/>
        <v>159.999</v>
      </c>
      <c r="V8" s="15">
        <f t="shared" si="0"/>
        <v>160</v>
      </c>
      <c r="W8" s="15">
        <f t="shared" si="0"/>
        <v>179.999</v>
      </c>
      <c r="X8" s="15">
        <f t="shared" si="0"/>
        <v>180</v>
      </c>
      <c r="Y8" s="15">
        <f t="shared" si="0"/>
        <v>199.999</v>
      </c>
      <c r="Z8" s="15">
        <f t="shared" si="0"/>
        <v>200</v>
      </c>
      <c r="AA8" s="15">
        <f t="shared" si="0"/>
        <v>219.999</v>
      </c>
      <c r="AB8" s="15">
        <f t="shared" si="0"/>
        <v>220</v>
      </c>
      <c r="AC8" s="15">
        <f t="shared" si="0"/>
        <v>239.999</v>
      </c>
      <c r="AD8" s="15">
        <f t="shared" si="0"/>
        <v>240</v>
      </c>
      <c r="AE8" s="15">
        <f t="shared" si="0"/>
        <v>259.99900000000002</v>
      </c>
      <c r="AF8" s="15">
        <f t="shared" si="0"/>
        <v>260</v>
      </c>
      <c r="AG8" s="15">
        <f t="shared" si="0"/>
        <v>279.99900000000002</v>
      </c>
      <c r="AH8" s="15">
        <f t="shared" si="0"/>
        <v>280</v>
      </c>
      <c r="AI8" s="15">
        <f t="shared" si="0"/>
        <v>299.99900000000002</v>
      </c>
      <c r="AJ8" s="15">
        <f t="shared" si="0"/>
        <v>300</v>
      </c>
      <c r="AK8" s="15">
        <f t="shared" si="0"/>
        <v>319.99900000000002</v>
      </c>
      <c r="AL8" s="15">
        <f t="shared" si="0"/>
        <v>320</v>
      </c>
      <c r="AM8" s="15">
        <f t="shared" si="0"/>
        <v>339.99900000000002</v>
      </c>
      <c r="AN8" s="15">
        <f t="shared" si="0"/>
        <v>340</v>
      </c>
      <c r="AO8" s="15">
        <f t="shared" si="0"/>
        <v>359.99900000000002</v>
      </c>
      <c r="AP8" s="15">
        <f>AN8+20</f>
        <v>360</v>
      </c>
    </row>
    <row r="15" spans="1:42" x14ac:dyDescent="0.3">
      <c r="C1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p2_q1&amp;q2</vt:lpstr>
      <vt:lpstr>p2_q1MMF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2018-04-16T19:55:24Z</dcterms:modified>
</cp:coreProperties>
</file>