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3960" windowHeight="18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9" i="1" l="1"/>
  <c r="B47" i="1"/>
  <c r="F38" i="1"/>
  <c r="F39" i="1"/>
  <c r="F40" i="1"/>
  <c r="F41" i="1" s="1"/>
  <c r="F42" i="1" s="1"/>
  <c r="E42" i="1"/>
  <c r="C40" i="1"/>
  <c r="C41" i="1" s="1"/>
  <c r="D40" i="1"/>
  <c r="E40" i="1"/>
  <c r="D41" i="1"/>
  <c r="D42" i="1" s="1"/>
  <c r="E41" i="1"/>
  <c r="B41" i="1"/>
  <c r="B42" i="1" s="1"/>
  <c r="B40" i="1"/>
  <c r="E38" i="1"/>
  <c r="C38" i="1"/>
  <c r="C39" i="1" s="1"/>
  <c r="D38" i="1"/>
  <c r="D39" i="1" s="1"/>
  <c r="E39" i="1"/>
  <c r="B38" i="1"/>
  <c r="B39" i="1" s="1"/>
  <c r="B34" i="1"/>
  <c r="B29" i="1"/>
  <c r="B26" i="1"/>
  <c r="B20" i="1"/>
  <c r="B16" i="1"/>
  <c r="C42" i="1" l="1"/>
  <c r="B21" i="1"/>
  <c r="B35" i="1" s="1"/>
  <c r="B27" i="1" l="1"/>
  <c r="B24" i="1"/>
  <c r="B22" i="1"/>
</calcChain>
</file>

<file path=xl/sharedStrings.xml><?xml version="1.0" encoding="utf-8"?>
<sst xmlns="http://schemas.openxmlformats.org/spreadsheetml/2006/main" count="40" uniqueCount="40">
  <si>
    <t>1350 </t>
  </si>
  <si>
    <t>Line-to-line voltage(V)</t>
  </si>
  <si>
    <t>Rated Motor Torque(Nm)</t>
  </si>
  <si>
    <t>Cooling</t>
  </si>
  <si>
    <t> Forced Air Cooling</t>
  </si>
  <si>
    <t>Insulating Class</t>
  </si>
  <si>
    <t>200C</t>
  </si>
  <si>
    <t>Train Wheel Diameter(mm)</t>
  </si>
  <si>
    <t>Gear Ratio</t>
  </si>
  <si>
    <t>p(number of pole pairs)</t>
  </si>
  <si>
    <t>Pmec-Rated Power Output(kw)</t>
  </si>
  <si>
    <t>2p(Number of poles)</t>
  </si>
  <si>
    <t>Ppole((Pmec/2p)/kW)</t>
  </si>
  <si>
    <t>Cmech(kW.s/m^3)</t>
  </si>
  <si>
    <t>n-sync(synchronuous rotor speed in Hz)=f</t>
  </si>
  <si>
    <t>X-Aspect ratio</t>
  </si>
  <si>
    <t>D-stator inner diameter(m) = (Pmech/(Cmech.X.nsync))^(1/3)</t>
  </si>
  <si>
    <t>L'-Effective Length(m)</t>
  </si>
  <si>
    <t>inverter f(Hz)</t>
  </si>
  <si>
    <t>nrated-Rated Speed(rpm)</t>
  </si>
  <si>
    <t>Vrated-Rated Speed(km/h)</t>
  </si>
  <si>
    <t>Vmax-Maximum Speed (km/h)</t>
  </si>
  <si>
    <t>nmax(rpm)=nrated*(Vmax/Vrated)</t>
  </si>
  <si>
    <t>Tipspeed(m/s)=2*pi*(D/2)*(nmax/60)</t>
  </si>
  <si>
    <t>δ = Lairgap(mm) =0,18+0,006.Pmech^0,4</t>
  </si>
  <si>
    <t>δ = Lairgap(mm) - smallest airgap</t>
  </si>
  <si>
    <t>Do-stator outer diameter(m) = 1,78*D</t>
  </si>
  <si>
    <t>Stator Slot Pitch (mm) = (2*pi*(D/2))/Qs</t>
  </si>
  <si>
    <t>m - number of phases</t>
  </si>
  <si>
    <t>Qs - Stator Slot Number = 2p * m * qs</t>
  </si>
  <si>
    <t>qs - Number of Slots per pole per phase</t>
  </si>
  <si>
    <t>n - harmonic number</t>
  </si>
  <si>
    <t>coil pitch(in elect rad) = (8/9)*pi</t>
  </si>
  <si>
    <t>a - angle between each coil(in elect rad) = pi/(qs*m)</t>
  </si>
  <si>
    <t>kw - winding factor</t>
  </si>
  <si>
    <t>kd - distribution factor = sin(qs*(n*a/2))/(qs*sin(n*a/2))</t>
  </si>
  <si>
    <t>kp -pitch factor = sin( (n*coil-pitch)/2)</t>
  </si>
  <si>
    <t>Qr - Rotor Slot Number (72 or 88)</t>
  </si>
  <si>
    <t>B^ - peak airgap flux density (T)</t>
  </si>
  <si>
    <t>A - linear curr density(kA/m) = Cmech*(2^0,5)/(pi^2*kw1*B^)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</si>
</sst>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62"/>
      <scheme val="minor"/>
    </font>
    <font>
      <sz val="10"/>
      <color rgb="FF24292E"/>
      <name val="Segoe UI"/>
      <family val="2"/>
      <charset val="162"/>
    </font>
    <font>
      <b/>
      <sz val="10"/>
      <color rgb="FF24292E"/>
      <name val="Segoe UI"/>
      <family val="2"/>
      <charset val="16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">
    <xf numFmtId="0" fontId="0" fillId="0" borderId="0" xfId="0"/>
    <xf numFmtId="0" fontId="4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/>
    <xf numFmtId="0" fontId="3" fillId="0" borderId="2" xfId="0" applyFont="1" applyBorder="1"/>
    <xf numFmtId="0" fontId="0" fillId="0" borderId="2" xfId="0" applyBorder="1" applyAlignment="1">
      <alignment horizontal="center" vertical="center"/>
    </xf>
    <xf numFmtId="0" fontId="1" fillId="2" borderId="1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topLeftCell="A25" zoomScale="85" zoomScaleNormal="85" workbookViewId="0">
      <selection activeCell="A49" sqref="A49"/>
    </sheetView>
  </sheetViews>
  <sheetFormatPr defaultRowHeight="14.4" x14ac:dyDescent="0.3"/>
  <cols>
    <col min="1" max="1" width="56.6640625" style="1" bestFit="1" customWidth="1"/>
    <col min="2" max="2" width="17.44140625" style="2" customWidth="1"/>
    <col min="3" max="3" width="12.6640625" bestFit="1" customWidth="1"/>
  </cols>
  <sheetData>
    <row r="1" spans="1:2" ht="15" x14ac:dyDescent="0.35">
      <c r="A1" s="3" t="s">
        <v>10</v>
      </c>
      <c r="B1" s="4">
        <v>1280</v>
      </c>
    </row>
    <row r="2" spans="1:2" ht="15" x14ac:dyDescent="0.35">
      <c r="A2" s="3" t="s">
        <v>1</v>
      </c>
      <c r="B2" s="4" t="s">
        <v>0</v>
      </c>
    </row>
    <row r="3" spans="1:2" ht="15" x14ac:dyDescent="0.35">
      <c r="A3" s="3" t="s">
        <v>11</v>
      </c>
      <c r="B3" s="5">
        <v>6</v>
      </c>
    </row>
    <row r="4" spans="1:2" ht="15" x14ac:dyDescent="0.35">
      <c r="A4" s="3" t="s">
        <v>9</v>
      </c>
      <c r="B4" s="5">
        <v>3</v>
      </c>
    </row>
    <row r="5" spans="1:2" ht="15" x14ac:dyDescent="0.35">
      <c r="A5" s="3" t="s">
        <v>19</v>
      </c>
      <c r="B5" s="5">
        <v>1520</v>
      </c>
    </row>
    <row r="6" spans="1:2" ht="15" x14ac:dyDescent="0.35">
      <c r="A6" s="3" t="s">
        <v>20</v>
      </c>
      <c r="B6" s="5">
        <v>72</v>
      </c>
    </row>
    <row r="7" spans="1:2" x14ac:dyDescent="0.3">
      <c r="A7" s="1" t="s">
        <v>18</v>
      </c>
      <c r="B7" s="2">
        <v>78</v>
      </c>
    </row>
    <row r="8" spans="1:2" x14ac:dyDescent="0.3">
      <c r="A8" s="6" t="s">
        <v>2</v>
      </c>
      <c r="B8" s="5">
        <v>7843</v>
      </c>
    </row>
    <row r="9" spans="1:2" ht="15" x14ac:dyDescent="0.35">
      <c r="A9" s="3" t="s">
        <v>3</v>
      </c>
      <c r="B9" s="4" t="s">
        <v>4</v>
      </c>
    </row>
    <row r="10" spans="1:2" ht="15" x14ac:dyDescent="0.35">
      <c r="A10" s="3" t="s">
        <v>5</v>
      </c>
      <c r="B10" s="4" t="s">
        <v>6</v>
      </c>
    </row>
    <row r="11" spans="1:2" ht="15" x14ac:dyDescent="0.35">
      <c r="A11" s="3" t="s">
        <v>7</v>
      </c>
      <c r="B11" s="5">
        <v>1210</v>
      </c>
    </row>
    <row r="12" spans="1:2" x14ac:dyDescent="0.3">
      <c r="A12" s="6" t="s">
        <v>21</v>
      </c>
      <c r="B12" s="5">
        <v>140</v>
      </c>
    </row>
    <row r="13" spans="1:2" ht="15.6" thickBot="1" x14ac:dyDescent="0.4">
      <c r="A13" s="7" t="s">
        <v>8</v>
      </c>
      <c r="B13" s="8">
        <v>4.82</v>
      </c>
    </row>
    <row r="16" spans="1:2" x14ac:dyDescent="0.3">
      <c r="A16" s="1" t="s">
        <v>12</v>
      </c>
      <c r="B16" s="2">
        <f>B1/B3</f>
        <v>213.33333333333334</v>
      </c>
    </row>
    <row r="17" spans="1:6" x14ac:dyDescent="0.3">
      <c r="A17" s="1" t="s">
        <v>13</v>
      </c>
      <c r="B17" s="9">
        <v>250</v>
      </c>
    </row>
    <row r="19" spans="1:6" s="11" customFormat="1" x14ac:dyDescent="0.3">
      <c r="A19" s="12" t="s">
        <v>14</v>
      </c>
      <c r="B19" s="10">
        <f>B7</f>
        <v>78</v>
      </c>
    </row>
    <row r="20" spans="1:6" x14ac:dyDescent="0.3">
      <c r="A20" s="1" t="s">
        <v>15</v>
      </c>
      <c r="B20" s="2">
        <f>((3.14/B3)*((B4)^(1/3)))</f>
        <v>0.75477727512754367</v>
      </c>
    </row>
    <row r="21" spans="1:6" x14ac:dyDescent="0.3">
      <c r="A21" s="1" t="s">
        <v>16</v>
      </c>
      <c r="B21" s="9">
        <f>((B1/(B17*B20*B19))^(1/3))</f>
        <v>0.44304942860077595</v>
      </c>
    </row>
    <row r="22" spans="1:6" x14ac:dyDescent="0.3">
      <c r="A22" s="1" t="s">
        <v>17</v>
      </c>
      <c r="B22" s="9">
        <f>B20*B21</f>
        <v>0.33440364046610888</v>
      </c>
    </row>
    <row r="24" spans="1:6" x14ac:dyDescent="0.3">
      <c r="A24" s="1" t="s">
        <v>26</v>
      </c>
      <c r="B24" s="9">
        <f>1.78*B21</f>
        <v>0.78862798290938119</v>
      </c>
    </row>
    <row r="26" spans="1:6" x14ac:dyDescent="0.3">
      <c r="A26" s="1" t="s">
        <v>22</v>
      </c>
      <c r="B26" s="2">
        <f>B5*(B12/B6)</f>
        <v>2955.5555555555557</v>
      </c>
    </row>
    <row r="27" spans="1:6" x14ac:dyDescent="0.3">
      <c r="A27" s="1" t="s">
        <v>23</v>
      </c>
      <c r="B27" s="9">
        <f>3.14*B21*(B26/60)</f>
        <v>68.528260137872621</v>
      </c>
    </row>
    <row r="29" spans="1:6" x14ac:dyDescent="0.3">
      <c r="A29" s="1" t="s">
        <v>24</v>
      </c>
      <c r="B29" s="2">
        <f>0.18+(0.006*(B1^(0.4)))</f>
        <v>0.28496275909855467</v>
      </c>
    </row>
    <row r="30" spans="1:6" x14ac:dyDescent="0.3">
      <c r="A30" s="1" t="s">
        <v>25</v>
      </c>
      <c r="B30" s="9">
        <v>2</v>
      </c>
    </row>
    <row r="32" spans="1:6" x14ac:dyDescent="0.3">
      <c r="A32" s="1" t="s">
        <v>28</v>
      </c>
      <c r="B32" s="2">
        <v>3</v>
      </c>
      <c r="C32" s="2">
        <v>3</v>
      </c>
      <c r="D32" s="2">
        <v>3</v>
      </c>
      <c r="E32" s="2">
        <v>3</v>
      </c>
      <c r="F32" s="2">
        <v>3</v>
      </c>
    </row>
    <row r="33" spans="1:6" x14ac:dyDescent="0.3">
      <c r="A33" s="1" t="s">
        <v>30</v>
      </c>
      <c r="B33" s="2">
        <v>3</v>
      </c>
      <c r="C33" s="2">
        <v>3</v>
      </c>
      <c r="D33" s="2">
        <v>3</v>
      </c>
      <c r="E33" s="2">
        <v>3</v>
      </c>
      <c r="F33" s="2">
        <v>3</v>
      </c>
    </row>
    <row r="34" spans="1:6" x14ac:dyDescent="0.3">
      <c r="A34" s="1" t="s">
        <v>29</v>
      </c>
      <c r="B34" s="9">
        <f>B33*B32*B3</f>
        <v>54</v>
      </c>
    </row>
    <row r="35" spans="1:6" x14ac:dyDescent="0.3">
      <c r="A35" s="1" t="s">
        <v>27</v>
      </c>
      <c r="B35" s="9">
        <f>((3.14*B21)/B34)*1000</f>
        <v>25.762503811230307</v>
      </c>
    </row>
    <row r="37" spans="1:6" x14ac:dyDescent="0.3">
      <c r="A37" s="1" t="s">
        <v>31</v>
      </c>
      <c r="B37" s="2">
        <v>1</v>
      </c>
      <c r="C37">
        <v>3</v>
      </c>
      <c r="D37">
        <v>5</v>
      </c>
      <c r="E37">
        <v>7</v>
      </c>
      <c r="F37">
        <v>9</v>
      </c>
    </row>
    <row r="38" spans="1:6" x14ac:dyDescent="0.3">
      <c r="A38" s="1" t="s">
        <v>32</v>
      </c>
      <c r="B38" s="9">
        <f>(8/9)*3.14</f>
        <v>2.7911111111111109</v>
      </c>
      <c r="C38" s="9">
        <f t="shared" ref="C38:D38" si="0">(8/9)*3.14</f>
        <v>2.7911111111111109</v>
      </c>
      <c r="D38" s="9">
        <f t="shared" si="0"/>
        <v>2.7911111111111109</v>
      </c>
      <c r="E38" s="9">
        <f>(8/9)*3.14</f>
        <v>2.7911111111111109</v>
      </c>
      <c r="F38" s="9">
        <f>(8/9)*3.14</f>
        <v>2.7911111111111109</v>
      </c>
    </row>
    <row r="39" spans="1:6" x14ac:dyDescent="0.3">
      <c r="A39" s="1" t="s">
        <v>36</v>
      </c>
      <c r="B39" s="9">
        <f>SIN(B37*B38/2)</f>
        <v>0.98468459013058329</v>
      </c>
      <c r="C39" s="9">
        <f t="shared" ref="C39:E39" si="1">SIN(C37*C38/2)</f>
        <v>-0.86496168288969943</v>
      </c>
      <c r="D39" s="9">
        <f t="shared" si="1"/>
        <v>0.64007238189648752</v>
      </c>
      <c r="E39" s="9">
        <f t="shared" si="1"/>
        <v>-0.33735985997211249</v>
      </c>
      <c r="F39" s="9">
        <f>SIN(F37*F38/2)</f>
        <v>-6.3705712676539114E-3</v>
      </c>
    </row>
    <row r="40" spans="1:6" x14ac:dyDescent="0.3">
      <c r="A40" s="1" t="s">
        <v>33</v>
      </c>
      <c r="B40" s="9">
        <f>3.14/(B32*B33)</f>
        <v>0.34888888888888892</v>
      </c>
      <c r="C40" s="9">
        <f t="shared" ref="C40:E40" si="2">3.14/(C32*C33)</f>
        <v>0.34888888888888892</v>
      </c>
      <c r="D40" s="9">
        <f t="shared" si="2"/>
        <v>0.34888888888888892</v>
      </c>
      <c r="E40" s="9">
        <f t="shared" si="2"/>
        <v>0.34888888888888892</v>
      </c>
      <c r="F40" s="9">
        <f>3.14/(F32*F33)</f>
        <v>0.34888888888888892</v>
      </c>
    </row>
    <row r="41" spans="1:6" x14ac:dyDescent="0.3">
      <c r="A41" s="1" t="s">
        <v>35</v>
      </c>
      <c r="B41" s="9">
        <f>SIN(B33*(B37*B40/2))/(B33*SIN(B37*B40/2))</f>
        <v>0.9598354203154561</v>
      </c>
      <c r="C41" s="9">
        <f t="shared" ref="C41:E41" si="3">SIN(C33*(C37*C40/2))/(C33*SIN(C37*C40/2))</f>
        <v>0.66697312600547043</v>
      </c>
      <c r="D41" s="9">
        <f t="shared" si="3"/>
        <v>0.21814883701842941</v>
      </c>
      <c r="E41" s="9">
        <f t="shared" si="3"/>
        <v>-0.17683174328726242</v>
      </c>
      <c r="F41" s="9">
        <f>SIN(F33*(F37*F40/2))/(F33*SIN(F37*F40/2))</f>
        <v>-0.33333248781835967</v>
      </c>
    </row>
    <row r="42" spans="1:6" x14ac:dyDescent="0.3">
      <c r="A42" s="1" t="s">
        <v>34</v>
      </c>
      <c r="B42" s="9">
        <f>B41*B39</f>
        <v>0.94513514744614102</v>
      </c>
      <c r="C42" s="9">
        <f t="shared" ref="C42:E42" si="4">C41*C39</f>
        <v>-0.5769061975118952</v>
      </c>
      <c r="D42" s="9">
        <f t="shared" si="4"/>
        <v>0.13963104571833476</v>
      </c>
      <c r="E42" s="9">
        <f t="shared" si="4"/>
        <v>5.9655932154015393E-2</v>
      </c>
      <c r="F42" s="9">
        <f>F41*F39</f>
        <v>2.1235183694712396E-3</v>
      </c>
    </row>
    <row r="44" spans="1:6" x14ac:dyDescent="0.3">
      <c r="A44" s="1" t="s">
        <v>37</v>
      </c>
      <c r="B44" s="9">
        <v>72</v>
      </c>
    </row>
    <row r="46" spans="1:6" x14ac:dyDescent="0.3">
      <c r="A46" s="1" t="s">
        <v>38</v>
      </c>
      <c r="B46" s="9">
        <v>0.8</v>
      </c>
    </row>
    <row r="47" spans="1:6" x14ac:dyDescent="0.3">
      <c r="A47" s="1" t="s">
        <v>39</v>
      </c>
      <c r="B47" s="9">
        <f>B17*(2^(1/2))/(3.14*3.14*B42*B46)</f>
        <v>47.425488116656283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2018-05-27T01:44:32Z</dcterms:modified>
</cp:coreProperties>
</file>